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Lisez-moi" sheetId="1" r:id="rId1"/>
    <sheet name="Paramètres" sheetId="2" r:id="rId2"/>
    <sheet name="Factures" sheetId="3" r:id="rId3"/>
    <sheet name="Facture à imprimer" sheetId="4" r:id="rId4"/>
    <sheet name="Recettes" sheetId="5" r:id="rId5"/>
    <sheet name="Récap" sheetId="6" r:id="rId6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5">
    <font>
      <sz val="11"/>
      <name val="Calibri"/>
    </font>
    <font>
      <b/>
      <sz val="11"/>
      <name val="Calibri"/>
    </font>
    <font>
      <i/>
      <sz val="10"/>
      <color rgb="FF6B6B6B"/>
      <name val="Calibri"/>
    </font>
    <font>
      <b/>
      <sz val="14"/>
      <name val="Calibri"/>
    </font>
    <font>
      <b/>
      <sz val="1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medium">
        <color rgb="FF9A9A9A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wrapText="1" vertical="top"/>
    </xf>
    <xf numFmtId="0" fontId="1" fillId="2" borderId="1" xfId="0" applyFont="1" applyFill="1" applyBorder="1" applyAlignment="1">
      <alignment wrapText="1" vertical="center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4" fontId="0" fillId="3" borderId="1" xfId="0" applyNumberFormat="1" applyFill="1" applyBorder="1"/>
    <xf numFmtId="0" fontId="0" fillId="3" borderId="1" xfId="0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10" fontId="0" fillId="0" borderId="1" xfId="0" applyNumberFormat="1" applyBorder="1"/>
    <xf numFmtId="0" fontId="1" fillId="0" borderId="0" xfId="0" applyFont="1" applyAlignment="1">
      <alignment wrapText="1" vertical="top"/>
    </xf>
    <xf numFmtId="0" fontId="1" fillId="4" borderId="2" xfId="0" applyFont="1" applyFill="1" applyBorder="1"/>
    <xf numFmtId="164" fontId="1" fillId="4" borderId="2" xfId="0" applyNumberFormat="1" applyFont="1" applyFill="1" applyBorder="1"/>
    <xf numFmtId="1" fontId="1" fillId="4" borderId="2" xfId="0" applyNumberFormat="1" applyFont="1" applyFill="1" applyBorder="1"/>
    <xf numFmtId="0" fontId="0" fillId="0" borderId="0" xfId="0" applyAlignment="1">
      <alignment wrapText="1" vertical="top"/>
    </xf>
    <xf numFmtId="0" fontId="0" fillId="3" borderId="1" xfId="0" applyFill="1" applyBorder="1" applyAlignment="1">
      <alignment wrapText="1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worksheet" Target="worksheets/sheet4.xml"/>
<Relationship Id="rId5" Type="http://schemas.openxmlformats.org/officeDocument/2006/relationships/worksheet" Target="worksheets/sheet5.xml"/>
<Relationship Id="rId6" Type="http://schemas.openxmlformats.org/officeDocument/2006/relationships/worksheet" Target="worksheets/sheet6.xml"/>
<Relationship Id="rId7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A30"/>
  <sheetViews>
    <sheetView workbookViewId="0"/>
  </sheetViews>
  <sheetFormatPr defaultRowHeight="15"/>
  <cols>
    <col min="1" max="1" width="100" customWidth="1"/>
  </cols>
  <sheetData>
    <row r="1">
      <c r="A1" s="2" t="inlineStr">
        <is>
          <t xml:space="preserve">Compta du tatoueur — livre des recettes, facturier et facture à imprimer</t>
        </is>
      </c>
    </row>
    <row r="2">
      <c r="A2" s="3" t="inlineStr">
        <is>
          <t xml:space="preserve">Modèle gratuit de le-tattoo.app · le-tattoo.app/tableur-comptabilite-tatoueur · version du 31/07/2026</t>
        </is>
      </c>
    </row>
    <row r="3">
      <c r="A3"/>
    </row>
    <row r="4">
      <c r="A4" s="1" t="inlineStr">
        <is>
          <t xml:space="preserve">Comment t’en servir</t>
        </is>
      </c>
    </row>
    <row r="5">
      <c r="A5" s="19" t="inlineStr">
        <is>
          <t xml:space="preserve">1. Onglet Paramètres : ton nom, la mention « EI », ton SIRET, ton adresse, tes coordonnées de paiement, l’année et ton régime de TVA. Tout le reste du fichier lit ces valeurs.</t>
        </is>
      </c>
    </row>
    <row r="6">
      <c r="A6" s="19" t="inlineStr">
        <is>
          <t xml:space="preserve">2. Onglet Factures : une ligne par facture émise. Le numéro se construit tout seul et reste continu — c’est une obligation légale, pas une coquetterie.</t>
        </is>
      </c>
    </row>
    <row r="7">
      <c r="A7" s="19" t="inlineStr">
        <is>
          <t xml:space="preserve">3. Onglet Facture à imprimer : tu choisis un numéro, la facture se remplit avec toutes les mentions obligatoires, et tu l’exportes en PDF pour ton client.</t>
        </is>
      </c>
    </row>
    <row r="8">
      <c r="A8" s="19" t="inlineStr">
        <is>
          <t xml:space="preserve">4. Onglet Recettes : une ligne par encaissement reçu (arrhes, solde, paiement au comptant). C’est CET onglet qui fait office de livre des recettes.</t>
        </is>
      </c>
    </row>
    <row r="9">
      <c r="A9" s="19" t="inlineStr">
        <is>
          <t xml:space="preserve">5. Onglet Récap : rien à saisir. Totaux par mois et par trimestre, montants à déclarer, alertes de seuils.</t>
        </is>
      </c>
    </row>
    <row r="10">
      <c r="A10" s="19" t="inlineStr">
        <is>
          <t xml:space="preserve">Les cellules grisées se calculent toutes seules : n’écris pas dedans. Les cellules blanches sont à toi. Chaque onglet a une colonne Contrôle qui signale les oublis.</t>
        </is>
      </c>
    </row>
    <row r="11">
      <c r="A11" s="19" t="inlineStr">
        <is>
          <t xml:space="preserve">Les lignes d’exemple (prénom inventé) sont là pour montrer les calculs : efface-les avant de commencer.</t>
        </is>
      </c>
    </row>
    <row r="12">
      <c r="A12" s="19" t="inlineStr">
        <is>
          <t xml:space="preserve">Dans l’onglet Factures, les colonnes « SIREN du client » et « Adresse du client » ne servent que si tu factures un professionnel (studio, convention, marque). Pour un particulier, laisse-les vides.</t>
        </is>
      </c>
    </row>
    <row r="13">
      <c r="A13"/>
    </row>
    <row r="14">
      <c r="A14" s="1" t="inlineStr">
        <is>
          <t xml:space="preserve">Ce que ce tableur suffit à faire</t>
        </is>
      </c>
    </row>
    <row r="15">
      <c r="A15" s="19" t="inlineStr">
        <is>
          <t xml:space="preserve">Tenir le livre des recettes obligatoire en micro-BNC : le détail journalier des recettes, avec l’identité du client, le montant, la date et la forme du règlement (art. 102 ter du CGI). L’administration n’impose aucun formalisme particulier — un tableur tenu à jour suffit (BOFiP BOI-BNC-DECLA-20-30).</t>
        </is>
      </c>
    </row>
    <row r="16">
      <c r="A16" s="19" t="inlineStr">
        <is>
          <t xml:space="preserve">Tenir un facturier numéroté en continu, sans trou ni doublon, avec la bonne mention de TVA selon la date de la facture (art. 242 nonies A de l’annexe II au CGI).</t>
        </is>
      </c>
    </row>
    <row r="17">
      <c r="A17" s="19" t="inlineStr">
        <is>
          <t xml:space="preserve">Éditer la facture elle-même, avec les mentions obligatoires : date d’émission, numéro chronologique, ton identité avec la mention « EI » (obligatoire depuis 2022, 750 € d’amende si elle manque), l’identité du client, la date et le détail de la prestation, le prix, la mention de TVA, la catégorie d’opération — et pour un client professionnel, l’échéance, les pénalités de retard et l’indemnité de 40 €.</t>
        </is>
      </c>
    </row>
    <row r="18">
      <c r="A18" s="19" t="inlineStr">
        <is>
          <t xml:space="preserve">Sortir les montants à déclarer : recettes brutes en case 5HQ de la 2042-C-PRO, base des cotisations URSSAF, et le suivi des seuils (83 600 € de plafond micro-BNC, 37 500 / 41 250 € de franchise de TVA).</t>
        </is>
      </c>
    </row>
    <row r="19">
      <c r="A19"/>
    </row>
    <row r="20">
      <c r="A20" s="1" t="inlineStr">
        <is>
          <t xml:space="preserve">Ce qu’aucun tableur ne fera, même parfaitement tenu</t>
        </is>
      </c>
    </row>
    <row r="21">
      <c r="A21" s="19" t="inlineStr">
        <is>
          <t xml:space="preserve">Depuis le 1er septembre 2026, tu dois pouvoir RECEVOIR les factures de tes fournisseurs au format électronique. Ça se règle en s’inscrivant auprès d’une plateforme agréée, pas dans un fichier.</t>
        </is>
      </c>
    </row>
    <row r="22">
      <c r="A22" s="19" t="inlineStr">
        <is>
          <t xml:space="preserve">À partir du 1er septembre 2027, deux obligations de plus : émettre tes factures à des clients professionnels au format électronique via une plateforme agréée, et transmettre les données de tes ventes aux particuliers (e-reporting — tous les deux mois quand on est en franchise de TVA). Un tableur ne transmet rien à la DGFiP. L’amende est de 250 € par transmission manquante, plafonnée à 15 000 € par an.</t>
        </is>
      </c>
    </row>
    <row r="23">
      <c r="A23" s="19" t="inlineStr">
        <is>
          <t xml:space="preserve">Ce fichier reste utile après 2027 : il te dit quoi transmettre et sert de contrôle. Il ne remplace pas la plateforme.</t>
        </is>
      </c>
    </row>
    <row r="24">
      <c r="A24"/>
    </row>
    <row r="25">
      <c r="A25" s="1" t="inlineStr">
        <is>
          <t xml:space="preserve">Ce n’est pas un conseil comptable</t>
        </is>
      </c>
    </row>
    <row r="26">
      <c r="A26" s="19" t="inlineStr">
        <is>
          <t xml:space="preserve">Les barèmes de l’onglet Paramètres ont été vérifiés le 31/07/2026. Ils bougent à chaque loi de finances : revérifie-les avant de déclarer, ou fais-toi accompagner. Ce fichier est fourni tel quel, sans garantie.</t>
        </is>
      </c>
    </row>
    <row r="27">
      <c r="A27"/>
    </row>
    <row r="28">
      <c r="A28" s="1" t="inlineStr">
        <is>
          <t xml:space="preserve">Sources</t>
        </is>
      </c>
    </row>
    <row r="29">
      <c r="A29" s="19" t="inlineStr">
        <is>
          <t xml:space="preserve">BOFiP BOI-BNC-DECLA-20-30 (obligations comptables du régime déclaratif spécial) · art. 102 ter, 242 nonies A ann. II et 293 B du CGI · art. L. 223-3 du CIBS · impots.gouv.fr, facturation électronique et liste des plateformes agréées.</t>
        </is>
      </c>
    </row>
    <row r="30">
      <c r="A30" s="19" t="inlineStr">
        <is>
          <t xml:space="preserve">Guides détaillés, à jour et sourcés : le-tattoo.app/guides</t>
        </is>
      </c>
    </row>
  </sheetData>
</worksheet>
</file>

<file path=xl/worksheets/sheet2.xml><?xml version="1.0" encoding="utf-8"?>
<worksheet xmlns="http://schemas.openxmlformats.org/spreadsheetml/2006/main">
  <dimension ref="A1:B29"/>
  <sheetViews>
    <sheetView workbookViewId="0"/>
  </sheetViews>
  <sheetFormatPr defaultRowHeight="15"/>
  <cols>
    <col min="1" max="1" width="58" customWidth="1"/>
    <col min="2" max="2" width="30" customWidth="1"/>
  </cols>
  <sheetData>
    <row r="1">
      <c r="A1" s="2" t="inlineStr">
        <is>
          <t xml:space="preserve">Paramètres</t>
        </is>
      </c>
    </row>
    <row r="2">
      <c r="A2" s="3" t="inlineStr">
        <is>
          <t xml:space="preserve">Remplis la colonne de droite. Tous les autres onglets lisent ces valeurs.</t>
        </is>
      </c>
    </row>
    <row r="4">
      <c r="A4" s="1" t="inlineStr">
        <is>
          <t xml:space="preserve">Ton identité, telle qu’elle apparaîtra sur tes factures</t>
        </is>
      </c>
    </row>
    <row r="5">
      <c r="A5" s="15" t="inlineStr">
        <is>
          <t xml:space="preserve">Nom et prénom, ou raison sociale</t>
        </is>
      </c>
      <c r="B5" s="10"/>
    </row>
    <row r="6">
      <c r="A6" s="15" t="inlineStr">
        <is>
          <t xml:space="preserve">Mention accolée à ton nom (« EI » si entreprise individuelle)</t>
        </is>
      </c>
      <c r="B6" s="10" t="inlineStr">
        <is>
          <t xml:space="preserve">EI</t>
        </is>
      </c>
    </row>
    <row r="7">
      <c r="A7" s="15" t="inlineStr">
        <is>
          <t xml:space="preserve">SIRET</t>
        </is>
      </c>
      <c r="B7" s="10"/>
    </row>
    <row r="8">
      <c r="A8" s="15" t="inlineStr">
        <is>
          <t xml:space="preserve">Adresse professionnelle</t>
        </is>
      </c>
      <c r="B8" s="10"/>
    </row>
    <row r="9">
      <c r="A9" s="15" t="inlineStr">
        <is>
          <t xml:space="preserve">Email et téléphone</t>
        </is>
      </c>
      <c r="B9" s="10"/>
    </row>
    <row r="10">
      <c r="A10" s="15" t="inlineStr">
        <is>
          <t xml:space="preserve">Coordonnées de règlement (IBAN, ou « espèces ou virement »)</t>
        </is>
      </c>
      <c r="B10" s="10"/>
    </row>
    <row r="12">
      <c r="A12" s="1" t="inlineStr">
        <is>
          <t xml:space="preserve">Facturation</t>
        </is>
      </c>
    </row>
    <row r="13">
      <c r="A13" s="15" t="inlineStr">
        <is>
          <t xml:space="preserve">Année comptable</t>
        </is>
      </c>
      <c r="B13" s="13">
        <v>2026</v>
      </c>
    </row>
    <row r="14">
      <c r="A14" s="15" t="inlineStr">
        <is>
          <t xml:space="preserve">Préfixe des numéros de facture (peut rester vide)</t>
        </is>
      </c>
      <c r="B14" s="10" t="inlineStr">
        <is>
          <t xml:space="preserve">F</t>
        </is>
      </c>
    </row>
    <row r="15">
      <c r="A15" s="15" t="inlineStr">
        <is>
          <t xml:space="preserve">Prochain numéro à utiliser</t>
        </is>
      </c>
      <c r="B15" s="9">
        <f>IF(MAX(Factures!$A$2:$A$301)=0,'Paramètres'!$B$14&amp;'Paramètres'!$B$13&amp;"-001",'Paramètres'!$B$14&amp;'Paramètres'!$B$13&amp;"-"&amp;TEXT(MAX(Factures!$A$2:$A$301)+1,"000"))</f>
      </c>
    </row>
    <row r="16">
      <c r="A16" s="15" t="inlineStr">
        <is>
          <t xml:space="preserve">Assujetti à la TVA ? (Oui / Non)</t>
        </is>
      </c>
      <c r="B16" s="10" t="inlineStr">
        <is>
          <t xml:space="preserve">Non</t>
        </is>
      </c>
    </row>
    <row r="17">
      <c r="A17" s="15" t="inlineStr">
        <is>
          <t xml:space="preserve">N° de TVA intracommunautaire (si assujetti)</t>
        </is>
      </c>
      <c r="B17" s="10"/>
    </row>
    <row r="18">
      <c r="A18" s="15" t="inlineStr">
        <is>
          <t xml:space="preserve">Taux de TVA applicable (si assujetti)</t>
        </is>
      </c>
      <c r="B18" s="14">
        <v>0.2</v>
      </c>
    </row>
    <row r="20">
      <c r="A20" s="1" t="inlineStr">
        <is>
          <t xml:space="preserve">Barèmes 2026 — vérifiés le 31/07/2026</t>
        </is>
      </c>
    </row>
    <row r="21">
      <c r="A21" s="15" t="inlineStr">
        <is>
          <t xml:space="preserve">Cotisations URSSAF, micro-BNC libéral non réglementé</t>
        </is>
      </c>
      <c r="B21" s="14">
        <v>0.256</v>
      </c>
    </row>
    <row r="22">
      <c r="A22" s="15" t="inlineStr">
        <is>
          <t xml:space="preserve">Contribution à la formation professionnelle (CFP)</t>
        </is>
      </c>
      <c r="B22" s="14">
        <v>0.002</v>
      </c>
    </row>
    <row r="23">
      <c r="A23" s="15" t="inlineStr">
        <is>
          <t xml:space="preserve">Versement libératoire de l’impôt sur le revenu (si tu as opté)</t>
        </is>
      </c>
      <c r="B23" s="14">
        <v>0.022</v>
      </c>
    </row>
    <row r="24">
      <c r="A24" s="15" t="inlineStr">
        <is>
          <t xml:space="preserve">Abattement forfaitaire micro-BNC</t>
        </is>
      </c>
      <c r="B24" s="14">
        <v>0.34</v>
      </c>
    </row>
    <row r="25">
      <c r="A25" s="15" t="inlineStr">
        <is>
          <t xml:space="preserve">Plafond de recettes du micro-BNC</t>
        </is>
      </c>
      <c r="B25" s="11">
        <v>83600</v>
      </c>
    </row>
    <row r="26">
      <c r="A26" s="15" t="inlineStr">
        <is>
          <t xml:space="preserve">Seuil de franchise de TVA (prestations de services)</t>
        </is>
      </c>
      <c r="B26" s="11">
        <v>37500</v>
      </c>
    </row>
    <row r="27">
      <c r="A27" s="15" t="inlineStr">
        <is>
          <t xml:space="preserve">Seuil majoré de franchise de TVA</t>
        </is>
      </c>
      <c r="B27" s="11">
        <v>41250</v>
      </c>
    </row>
    <row r="29">
      <c r="A29" s="3" t="inlineStr">
        <is>
          <t xml:space="preserve">La mention « EI » accolée au nom est obligatoire pour tout entrepreneur individuel depuis 2022 (750 € d’amende si elle manque). En société, remplace-la par ta forme juridique. Avec l’ACRE, le taux de cotisations est de 19,2 % la première année au lieu de 25,6 % : vérifie les tiens sur urssaf.fr avant de déclarer.</t>
        </is>
      </c>
    </row>
  </sheetData>
  <dataValidations count="1">
    <dataValidation type="list" allowBlank="1" showInputMessage="1" showErrorMessage="0" sqref="B16">
      <formula1>"Non,Oui"</formula1>
    </dataValidation>
  </dataValidations>
</worksheet>
</file>

<file path=xl/worksheets/sheet3.xml><?xml version="1.0" encoding="utf-8"?>
<worksheet xmlns="http://schemas.openxmlformats.org/spreadsheetml/2006/main">
  <dimension ref="A1:R302"/>
  <sheetViews>
    <sheetView workbookViewId="0">
      <pane ySplit="1" topLeftCell="A2" activePane="bottomLeft" state="frozen"/>
    </sheetView>
  </sheetViews>
  <sheetFormatPr defaultRowHeight="15"/>
  <cols>
    <col min="1" max="1" width="13" customWidth="1"/>
    <col min="2" max="2" width="15" customWidth="1"/>
    <col min="3" max="3" width="14" customWidth="1"/>
    <col min="4" max="4" width="16" customWidth="1"/>
    <col min="5" max="5" width="20" customWidth="1"/>
    <col min="6" max="6" width="20" customWidth="1"/>
    <col min="7" max="7" width="24" customWidth="1"/>
    <col min="8" max="8" width="20" customWidth="1"/>
    <col min="9" max="9" width="30" customWidth="1"/>
    <col min="10" max="10" width="38" customWidth="1"/>
    <col min="11" max="11" width="14" customWidth="1"/>
    <col min="12" max="12" width="12" customWidth="1"/>
    <col min="13" max="13" width="14" customWidth="1"/>
    <col min="14" max="14" width="13" customWidth="1"/>
    <col min="15" max="15" width="13" customWidth="1"/>
    <col min="16" max="16" width="12" customWidth="1"/>
    <col min="17" max="17" width="44" customWidth="1"/>
    <col min="18" max="18" width="44" customWidth="1"/>
  </cols>
  <sheetData>
    <row r="1" ht="30" customHeight="1">
      <c r="A1" s="4" t="inlineStr">
        <is>
          <t xml:space="preserve">N° (séquence)</t>
        </is>
      </c>
      <c r="B1" s="4" t="inlineStr">
        <is>
          <t xml:space="preserve">N° de facture</t>
        </is>
      </c>
      <c r="C1" s="4" t="inlineStr">
        <is>
          <t xml:space="preserve">Date d’émission</t>
        </is>
      </c>
      <c r="D1" s="4" t="inlineStr">
        <is>
          <t xml:space="preserve">Date de la prestation (si différente)</t>
        </is>
      </c>
      <c r="E1" s="4" t="inlineStr">
        <is>
          <t xml:space="preserve">Type</t>
        </is>
      </c>
      <c r="F1" s="4" t="inlineStr">
        <is>
          <t xml:space="preserve">Réf. facture d’origine</t>
        </is>
      </c>
      <c r="G1" s="4" t="inlineStr">
        <is>
          <t xml:space="preserve">Client</t>
        </is>
      </c>
      <c r="H1" s="4" t="inlineStr">
        <is>
          <t xml:space="preserve">SIREN du client (si pro)</t>
        </is>
      </c>
      <c r="I1" s="4" t="inlineStr">
        <is>
          <t xml:space="preserve">Adresse du client (si pro)</t>
        </is>
      </c>
      <c r="J1" s="4" t="inlineStr">
        <is>
          <t xml:space="preserve">Détail de la prestation</t>
        </is>
      </c>
      <c r="K1" s="4" t="inlineStr">
        <is>
          <t xml:space="preserve">Montant HT</t>
        </is>
      </c>
      <c r="L1" s="4" t="inlineStr">
        <is>
          <t xml:space="preserve">TVA</t>
        </is>
      </c>
      <c r="M1" s="4" t="inlineStr">
        <is>
          <t xml:space="preserve">Total TTC</t>
        </is>
      </c>
      <c r="N1" s="4" t="inlineStr">
        <is>
          <t xml:space="preserve">Encaissé</t>
        </is>
      </c>
      <c r="O1" s="4" t="inlineStr">
        <is>
          <t xml:space="preserve">Reste dû</t>
        </is>
      </c>
      <c r="P1" s="4" t="inlineStr">
        <is>
          <t xml:space="preserve">Statut</t>
        </is>
      </c>
      <c r="Q1" s="4" t="inlineStr">
        <is>
          <t xml:space="preserve">Mention de TVA à porter</t>
        </is>
      </c>
      <c r="R1" s="4" t="inlineStr">
        <is>
          <t xml:space="preserve">Contrôle</t>
        </is>
      </c>
    </row>
    <row r="2">
      <c r="A2" s="13">
        <v>1</v>
      </c>
      <c r="B2" s="9">
        <f>IF($A2="","",'Paramètres'!$B$14&amp;'Paramètres'!$B$13&amp;"-"&amp;TEXT($A2,"000"))</f>
      </c>
      <c r="C2" s="12">
        <v>46095</v>
      </c>
      <c r="D2" s="12"/>
      <c r="E2" s="10" t="inlineStr">
        <is>
          <t xml:space="preserve">Facture</t>
        </is>
      </c>
      <c r="F2" s="10"/>
      <c r="G2" s="10" t="inlineStr">
        <is>
          <t xml:space="preserve">Camille (exemple à effacer)</t>
        </is>
      </c>
      <c r="H2" s="10"/>
      <c r="I2" s="10"/>
      <c r="J2" s="10" t="inlineStr">
        <is>
          <t xml:space="preserve">Tatouage avant-bras, modèle personnalisé, séance de 4 h</t>
        </is>
      </c>
      <c r="K2" s="11">
        <v>450</v>
      </c>
      <c r="L2" s="8">
        <f>IF($K2="","",IF('Paramètres'!$B$16="Oui",ROUND($K2*'Paramètres'!$B$18,2),0))</f>
      </c>
      <c r="M2" s="8">
        <f>IF($K2="","",$K2+$L2)</f>
      </c>
      <c r="N2" s="8">
        <f>IF($B2="","",SUMIF(Recettes!$C$2:$C$401,$B2,Recettes!$D$2:$D$401))</f>
      </c>
      <c r="O2" s="8">
        <f>IF($B2="","",IF($P2="Annulée",0,ROUND($M2-$N2,2)))</f>
      </c>
      <c r="P2" s="10" t="inlineStr">
        <is>
          <t xml:space="preserve">Émise</t>
        </is>
      </c>
      <c r="Q2" s="9">
        <f>IF($C2="","",IF('Paramètres'!$B$16="Oui","TVA "&amp;TEXT('Paramètres'!$B$18*100,"0")&amp;" % — détailler montant HT, TVA et total TTC",IF($C2&gt;=DATE(2026,9,1),"TVA non applicable, art. L. 223-3 du CIBS","TVA non applicable, art. 293 B du CGI")))</f>
      </c>
      <c r="R2" s="9">
        <f>IF($A2="","",IF(COUNTIF(Factures!$A$2:$A$301,$A2)&gt;1,"⚠ numéro en double",IF($C2="","⚠ date manquante",IF($G2="","⚠ client manquant",IF($J2="","⚠ détail de la prestation manquant",IF($K2="","⚠ montant manquant",IF(AND($H2&lt;&gt;"",$I2=""),"⚠ client pro : son adresse est obligatoire",IF(AND($E2="Avoir",$K2&gt;0),"⚠ un avoir se saisit en montant négatif",IF(AND($E2="Avoir",$F2=""),"⚠ un avoir doit citer la facture d’origine",IF($O2&lt;0,"⚠ encaissé supérieur au total de la facture","✓"))))))))))</f>
      </c>
    </row>
    <row r="3">
      <c r="A3" s="13"/>
      <c r="B3" s="9">
        <f>IF($A3="","",'Paramètres'!$B$14&amp;'Paramètres'!$B$13&amp;"-"&amp;TEXT($A3,"000"))</f>
      </c>
      <c r="C3" s="12"/>
      <c r="D3" s="12"/>
      <c r="E3" s="10"/>
      <c r="F3" s="10"/>
      <c r="G3" s="10"/>
      <c r="H3" s="10"/>
      <c r="I3" s="10"/>
      <c r="J3" s="10"/>
      <c r="K3" s="11"/>
      <c r="L3" s="8">
        <f>IF($K3="","",IF('Paramètres'!$B$16="Oui",ROUND($K3*'Paramètres'!$B$18,2),0))</f>
      </c>
      <c r="M3" s="8">
        <f>IF($K3="","",$K3+$L3)</f>
      </c>
      <c r="N3" s="8">
        <f>IF($B3="","",SUMIF(Recettes!$C$2:$C$401,$B3,Recettes!$D$2:$D$401))</f>
      </c>
      <c r="O3" s="8">
        <f>IF($B3="","",IF($P3="Annulée",0,ROUND($M3-$N3,2)))</f>
      </c>
      <c r="P3" s="10"/>
      <c r="Q3" s="9">
        <f>IF($C3="","",IF('Paramètres'!$B$16="Oui","TVA "&amp;TEXT('Paramètres'!$B$18*100,"0")&amp;" % — détailler montant HT, TVA et total TTC",IF($C3&gt;=DATE(2026,9,1),"TVA non applicable, art. L. 223-3 du CIBS","TVA non applicable, art. 293 B du CGI")))</f>
      </c>
      <c r="R3" s="9">
        <f>IF($A3="","",IF(COUNTIF(Factures!$A$2:$A$301,$A3)&gt;1,"⚠ numéro en double",IF(AND($A2&lt;&gt;"",$A3&lt;&gt;$A2+1),"⚠ numéro non consécutif",IF($C3="","⚠ date manquante",IF($G3="","⚠ client manquant",IF($J3="","⚠ détail de la prestation manquant",IF($K3="","⚠ montant manquant",IF(AND($H3&lt;&gt;"",$I3=""),"⚠ client pro : son adresse est obligatoire",IF(AND($E3="Avoir",$K3&gt;0),"⚠ un avoir se saisit en montant négatif",IF(AND($E3="Avoir",$F3=""),"⚠ un avoir doit citer la facture d’origine",IF($O3&lt;0,"⚠ encaissé supérieur au total de la facture","✓")))))))))))</f>
      </c>
    </row>
    <row r="4">
      <c r="A4" s="13"/>
      <c r="B4" s="9">
        <f>IF($A4="","",'Paramètres'!$B$14&amp;'Paramètres'!$B$13&amp;"-"&amp;TEXT($A4,"000"))</f>
      </c>
      <c r="C4" s="12"/>
      <c r="D4" s="12"/>
      <c r="E4" s="10"/>
      <c r="F4" s="10"/>
      <c r="G4" s="10"/>
      <c r="H4" s="10"/>
      <c r="I4" s="10"/>
      <c r="J4" s="10"/>
      <c r="K4" s="11"/>
      <c r="L4" s="8">
        <f>IF($K4="","",IF('Paramètres'!$B$16="Oui",ROUND($K4*'Paramètres'!$B$18,2),0))</f>
      </c>
      <c r="M4" s="8">
        <f>IF($K4="","",$K4+$L4)</f>
      </c>
      <c r="N4" s="8">
        <f>IF($B4="","",SUMIF(Recettes!$C$2:$C$401,$B4,Recettes!$D$2:$D$401))</f>
      </c>
      <c r="O4" s="8">
        <f>IF($B4="","",IF($P4="Annulée",0,ROUND($M4-$N4,2)))</f>
      </c>
      <c r="P4" s="10"/>
      <c r="Q4" s="9">
        <f>IF($C4="","",IF('Paramètres'!$B$16="Oui","TVA "&amp;TEXT('Paramètres'!$B$18*100,"0")&amp;" % — détailler montant HT, TVA et total TTC",IF($C4&gt;=DATE(2026,9,1),"TVA non applicable, art. L. 223-3 du CIBS","TVA non applicable, art. 293 B du CGI")))</f>
      </c>
      <c r="R4" s="9">
        <f>IF($A4="","",IF(COUNTIF(Factures!$A$2:$A$301,$A4)&gt;1,"⚠ numéro en double",IF(AND($A3&lt;&gt;"",$A4&lt;&gt;$A3+1),"⚠ numéro non consécutif",IF($C4="","⚠ date manquante",IF($G4="","⚠ client manquant",IF($J4="","⚠ détail de la prestation manquant",IF($K4="","⚠ montant manquant",IF(AND($H4&lt;&gt;"",$I4=""),"⚠ client pro : son adresse est obligatoire",IF(AND($E4="Avoir",$K4&gt;0),"⚠ un avoir se saisit en montant négatif",IF(AND($E4="Avoir",$F4=""),"⚠ un avoir doit citer la facture d’origine",IF($O4&lt;0,"⚠ encaissé supérieur au total de la facture","✓")))))))))))</f>
      </c>
    </row>
    <row r="5">
      <c r="A5" s="13"/>
      <c r="B5" s="9">
        <f>IF($A5="","",'Paramètres'!$B$14&amp;'Paramètres'!$B$13&amp;"-"&amp;TEXT($A5,"000"))</f>
      </c>
      <c r="C5" s="12"/>
      <c r="D5" s="12"/>
      <c r="E5" s="10"/>
      <c r="F5" s="10"/>
      <c r="G5" s="10"/>
      <c r="H5" s="10"/>
      <c r="I5" s="10"/>
      <c r="J5" s="10"/>
      <c r="K5" s="11"/>
      <c r="L5" s="8">
        <f>IF($K5="","",IF('Paramètres'!$B$16="Oui",ROUND($K5*'Paramètres'!$B$18,2),0))</f>
      </c>
      <c r="M5" s="8">
        <f>IF($K5="","",$K5+$L5)</f>
      </c>
      <c r="N5" s="8">
        <f>IF($B5="","",SUMIF(Recettes!$C$2:$C$401,$B5,Recettes!$D$2:$D$401))</f>
      </c>
      <c r="O5" s="8">
        <f>IF($B5="","",IF($P5="Annulée",0,ROUND($M5-$N5,2)))</f>
      </c>
      <c r="P5" s="10"/>
      <c r="Q5" s="9">
        <f>IF($C5="","",IF('Paramètres'!$B$16="Oui","TVA "&amp;TEXT('Paramètres'!$B$18*100,"0")&amp;" % — détailler montant HT, TVA et total TTC",IF($C5&gt;=DATE(2026,9,1),"TVA non applicable, art. L. 223-3 du CIBS","TVA non applicable, art. 293 B du CGI")))</f>
      </c>
      <c r="R5" s="9">
        <f>IF($A5="","",IF(COUNTIF(Factures!$A$2:$A$301,$A5)&gt;1,"⚠ numéro en double",IF(AND($A4&lt;&gt;"",$A5&lt;&gt;$A4+1),"⚠ numéro non consécutif",IF($C5="","⚠ date manquante",IF($G5="","⚠ client manquant",IF($J5="","⚠ détail de la prestation manquant",IF($K5="","⚠ montant manquant",IF(AND($H5&lt;&gt;"",$I5=""),"⚠ client pro : son adresse est obligatoire",IF(AND($E5="Avoir",$K5&gt;0),"⚠ un avoir se saisit en montant négatif",IF(AND($E5="Avoir",$F5=""),"⚠ un avoir doit citer la facture d’origine",IF($O5&lt;0,"⚠ encaissé supérieur au total de la facture","✓")))))))))))</f>
      </c>
    </row>
    <row r="6">
      <c r="A6" s="13"/>
      <c r="B6" s="9">
        <f>IF($A6="","",'Paramètres'!$B$14&amp;'Paramètres'!$B$13&amp;"-"&amp;TEXT($A6,"000"))</f>
      </c>
      <c r="C6" s="12"/>
      <c r="D6" s="12"/>
      <c r="E6" s="10"/>
      <c r="F6" s="10"/>
      <c r="G6" s="10"/>
      <c r="H6" s="10"/>
      <c r="I6" s="10"/>
      <c r="J6" s="10"/>
      <c r="K6" s="11"/>
      <c r="L6" s="8">
        <f>IF($K6="","",IF('Paramètres'!$B$16="Oui",ROUND($K6*'Paramètres'!$B$18,2),0))</f>
      </c>
      <c r="M6" s="8">
        <f>IF($K6="","",$K6+$L6)</f>
      </c>
      <c r="N6" s="8">
        <f>IF($B6="","",SUMIF(Recettes!$C$2:$C$401,$B6,Recettes!$D$2:$D$401))</f>
      </c>
      <c r="O6" s="8">
        <f>IF($B6="","",IF($P6="Annulée",0,ROUND($M6-$N6,2)))</f>
      </c>
      <c r="P6" s="10"/>
      <c r="Q6" s="9">
        <f>IF($C6="","",IF('Paramètres'!$B$16="Oui","TVA "&amp;TEXT('Paramètres'!$B$18*100,"0")&amp;" % — détailler montant HT, TVA et total TTC",IF($C6&gt;=DATE(2026,9,1),"TVA non applicable, art. L. 223-3 du CIBS","TVA non applicable, art. 293 B du CGI")))</f>
      </c>
      <c r="R6" s="9">
        <f>IF($A6="","",IF(COUNTIF(Factures!$A$2:$A$301,$A6)&gt;1,"⚠ numéro en double",IF(AND($A5&lt;&gt;"",$A6&lt;&gt;$A5+1),"⚠ numéro non consécutif",IF($C6="","⚠ date manquante",IF($G6="","⚠ client manquant",IF($J6="","⚠ détail de la prestation manquant",IF($K6="","⚠ montant manquant",IF(AND($H6&lt;&gt;"",$I6=""),"⚠ client pro : son adresse est obligatoire",IF(AND($E6="Avoir",$K6&gt;0),"⚠ un avoir se saisit en montant négatif",IF(AND($E6="Avoir",$F6=""),"⚠ un avoir doit citer la facture d’origine",IF($O6&lt;0,"⚠ encaissé supérieur au total de la facture","✓")))))))))))</f>
      </c>
    </row>
    <row r="7">
      <c r="A7" s="13"/>
      <c r="B7" s="9">
        <f>IF($A7="","",'Paramètres'!$B$14&amp;'Paramètres'!$B$13&amp;"-"&amp;TEXT($A7,"000"))</f>
      </c>
      <c r="C7" s="12"/>
      <c r="D7" s="12"/>
      <c r="E7" s="10"/>
      <c r="F7" s="10"/>
      <c r="G7" s="10"/>
      <c r="H7" s="10"/>
      <c r="I7" s="10"/>
      <c r="J7" s="10"/>
      <c r="K7" s="11"/>
      <c r="L7" s="8">
        <f>IF($K7="","",IF('Paramètres'!$B$16="Oui",ROUND($K7*'Paramètres'!$B$18,2),0))</f>
      </c>
      <c r="M7" s="8">
        <f>IF($K7="","",$K7+$L7)</f>
      </c>
      <c r="N7" s="8">
        <f>IF($B7="","",SUMIF(Recettes!$C$2:$C$401,$B7,Recettes!$D$2:$D$401))</f>
      </c>
      <c r="O7" s="8">
        <f>IF($B7="","",IF($P7="Annulée",0,ROUND($M7-$N7,2)))</f>
      </c>
      <c r="P7" s="10"/>
      <c r="Q7" s="9">
        <f>IF($C7="","",IF('Paramètres'!$B$16="Oui","TVA "&amp;TEXT('Paramètres'!$B$18*100,"0")&amp;" % — détailler montant HT, TVA et total TTC",IF($C7&gt;=DATE(2026,9,1),"TVA non applicable, art. L. 223-3 du CIBS","TVA non applicable, art. 293 B du CGI")))</f>
      </c>
      <c r="R7" s="9">
        <f>IF($A7="","",IF(COUNTIF(Factures!$A$2:$A$301,$A7)&gt;1,"⚠ numéro en double",IF(AND($A6&lt;&gt;"",$A7&lt;&gt;$A6+1),"⚠ numéro non consécutif",IF($C7="","⚠ date manquante",IF($G7="","⚠ client manquant",IF($J7="","⚠ détail de la prestation manquant",IF($K7="","⚠ montant manquant",IF(AND($H7&lt;&gt;"",$I7=""),"⚠ client pro : son adresse est obligatoire",IF(AND($E7="Avoir",$K7&gt;0),"⚠ un avoir se saisit en montant négatif",IF(AND($E7="Avoir",$F7=""),"⚠ un avoir doit citer la facture d’origine",IF($O7&lt;0,"⚠ encaissé supérieur au total de la facture","✓")))))))))))</f>
      </c>
    </row>
    <row r="8">
      <c r="A8" s="13"/>
      <c r="B8" s="9">
        <f>IF($A8="","",'Paramètres'!$B$14&amp;'Paramètres'!$B$13&amp;"-"&amp;TEXT($A8,"000"))</f>
      </c>
      <c r="C8" s="12"/>
      <c r="D8" s="12"/>
      <c r="E8" s="10"/>
      <c r="F8" s="10"/>
      <c r="G8" s="10"/>
      <c r="H8" s="10"/>
      <c r="I8" s="10"/>
      <c r="J8" s="10"/>
      <c r="K8" s="11"/>
      <c r="L8" s="8">
        <f>IF($K8="","",IF('Paramètres'!$B$16="Oui",ROUND($K8*'Paramètres'!$B$18,2),0))</f>
      </c>
      <c r="M8" s="8">
        <f>IF($K8="","",$K8+$L8)</f>
      </c>
      <c r="N8" s="8">
        <f>IF($B8="","",SUMIF(Recettes!$C$2:$C$401,$B8,Recettes!$D$2:$D$401))</f>
      </c>
      <c r="O8" s="8">
        <f>IF($B8="","",IF($P8="Annulée",0,ROUND($M8-$N8,2)))</f>
      </c>
      <c r="P8" s="10"/>
      <c r="Q8" s="9">
        <f>IF($C8="","",IF('Paramètres'!$B$16="Oui","TVA "&amp;TEXT('Paramètres'!$B$18*100,"0")&amp;" % — détailler montant HT, TVA et total TTC",IF($C8&gt;=DATE(2026,9,1),"TVA non applicable, art. L. 223-3 du CIBS","TVA non applicable, art. 293 B du CGI")))</f>
      </c>
      <c r="R8" s="9">
        <f>IF($A8="","",IF(COUNTIF(Factures!$A$2:$A$301,$A8)&gt;1,"⚠ numéro en double",IF(AND($A7&lt;&gt;"",$A8&lt;&gt;$A7+1),"⚠ numéro non consécutif",IF($C8="","⚠ date manquante",IF($G8="","⚠ client manquant",IF($J8="","⚠ détail de la prestation manquant",IF($K8="","⚠ montant manquant",IF(AND($H8&lt;&gt;"",$I8=""),"⚠ client pro : son adresse est obligatoire",IF(AND($E8="Avoir",$K8&gt;0),"⚠ un avoir se saisit en montant négatif",IF(AND($E8="Avoir",$F8=""),"⚠ un avoir doit citer la facture d’origine",IF($O8&lt;0,"⚠ encaissé supérieur au total de la facture","✓")))))))))))</f>
      </c>
    </row>
    <row r="9">
      <c r="A9" s="13"/>
      <c r="B9" s="9">
        <f>IF($A9="","",'Paramètres'!$B$14&amp;'Paramètres'!$B$13&amp;"-"&amp;TEXT($A9,"000"))</f>
      </c>
      <c r="C9" s="12"/>
      <c r="D9" s="12"/>
      <c r="E9" s="10"/>
      <c r="F9" s="10"/>
      <c r="G9" s="10"/>
      <c r="H9" s="10"/>
      <c r="I9" s="10"/>
      <c r="J9" s="10"/>
      <c r="K9" s="11"/>
      <c r="L9" s="8">
        <f>IF($K9="","",IF('Paramètres'!$B$16="Oui",ROUND($K9*'Paramètres'!$B$18,2),0))</f>
      </c>
      <c r="M9" s="8">
        <f>IF($K9="","",$K9+$L9)</f>
      </c>
      <c r="N9" s="8">
        <f>IF($B9="","",SUMIF(Recettes!$C$2:$C$401,$B9,Recettes!$D$2:$D$401))</f>
      </c>
      <c r="O9" s="8">
        <f>IF($B9="","",IF($P9="Annulée",0,ROUND($M9-$N9,2)))</f>
      </c>
      <c r="P9" s="10"/>
      <c r="Q9" s="9">
        <f>IF($C9="","",IF('Paramètres'!$B$16="Oui","TVA "&amp;TEXT('Paramètres'!$B$18*100,"0")&amp;" % — détailler montant HT, TVA et total TTC",IF($C9&gt;=DATE(2026,9,1),"TVA non applicable, art. L. 223-3 du CIBS","TVA non applicable, art. 293 B du CGI")))</f>
      </c>
      <c r="R9" s="9">
        <f>IF($A9="","",IF(COUNTIF(Factures!$A$2:$A$301,$A9)&gt;1,"⚠ numéro en double",IF(AND($A8&lt;&gt;"",$A9&lt;&gt;$A8+1),"⚠ numéro non consécutif",IF($C9="","⚠ date manquante",IF($G9="","⚠ client manquant",IF($J9="","⚠ détail de la prestation manquant",IF($K9="","⚠ montant manquant",IF(AND($H9&lt;&gt;"",$I9=""),"⚠ client pro : son adresse est obligatoire",IF(AND($E9="Avoir",$K9&gt;0),"⚠ un avoir se saisit en montant négatif",IF(AND($E9="Avoir",$F9=""),"⚠ un avoir doit citer la facture d’origine",IF($O9&lt;0,"⚠ encaissé supérieur au total de la facture","✓")))))))))))</f>
      </c>
    </row>
    <row r="10">
      <c r="A10" s="13"/>
      <c r="B10" s="9">
        <f>IF($A10="","",'Paramètres'!$B$14&amp;'Paramètres'!$B$13&amp;"-"&amp;TEXT($A10,"000"))</f>
      </c>
      <c r="C10" s="12"/>
      <c r="D10" s="12"/>
      <c r="E10" s="10"/>
      <c r="F10" s="10"/>
      <c r="G10" s="10"/>
      <c r="H10" s="10"/>
      <c r="I10" s="10"/>
      <c r="J10" s="10"/>
      <c r="K10" s="11"/>
      <c r="L10" s="8">
        <f>IF($K10="","",IF('Paramètres'!$B$16="Oui",ROUND($K10*'Paramètres'!$B$18,2),0))</f>
      </c>
      <c r="M10" s="8">
        <f>IF($K10="","",$K10+$L10)</f>
      </c>
      <c r="N10" s="8">
        <f>IF($B10="","",SUMIF(Recettes!$C$2:$C$401,$B10,Recettes!$D$2:$D$401))</f>
      </c>
      <c r="O10" s="8">
        <f>IF($B10="","",IF($P10="Annulée",0,ROUND($M10-$N10,2)))</f>
      </c>
      <c r="P10" s="10"/>
      <c r="Q10" s="9">
        <f>IF($C10="","",IF('Paramètres'!$B$16="Oui","TVA "&amp;TEXT('Paramètres'!$B$18*100,"0")&amp;" % — détailler montant HT, TVA et total TTC",IF($C10&gt;=DATE(2026,9,1),"TVA non applicable, art. L. 223-3 du CIBS","TVA non applicable, art. 293 B du CGI")))</f>
      </c>
      <c r="R10" s="9">
        <f>IF($A10="","",IF(COUNTIF(Factures!$A$2:$A$301,$A10)&gt;1,"⚠ numéro en double",IF(AND($A9&lt;&gt;"",$A10&lt;&gt;$A9+1),"⚠ numéro non consécutif",IF($C10="","⚠ date manquante",IF($G10="","⚠ client manquant",IF($J10="","⚠ détail de la prestation manquant",IF($K10="","⚠ montant manquant",IF(AND($H10&lt;&gt;"",$I10=""),"⚠ client pro : son adresse est obligatoire",IF(AND($E10="Avoir",$K10&gt;0),"⚠ un avoir se saisit en montant négatif",IF(AND($E10="Avoir",$F10=""),"⚠ un avoir doit citer la facture d’origine",IF($O10&lt;0,"⚠ encaissé supérieur au total de la facture","✓")))))))))))</f>
      </c>
    </row>
    <row r="11">
      <c r="A11" s="13"/>
      <c r="B11" s="9">
        <f>IF($A11="","",'Paramètres'!$B$14&amp;'Paramètres'!$B$13&amp;"-"&amp;TEXT($A11,"000"))</f>
      </c>
      <c r="C11" s="12"/>
      <c r="D11" s="12"/>
      <c r="E11" s="10"/>
      <c r="F11" s="10"/>
      <c r="G11" s="10"/>
      <c r="H11" s="10"/>
      <c r="I11" s="10"/>
      <c r="J11" s="10"/>
      <c r="K11" s="11"/>
      <c r="L11" s="8">
        <f>IF($K11="","",IF('Paramètres'!$B$16="Oui",ROUND($K11*'Paramètres'!$B$18,2),0))</f>
      </c>
      <c r="M11" s="8">
        <f>IF($K11="","",$K11+$L11)</f>
      </c>
      <c r="N11" s="8">
        <f>IF($B11="","",SUMIF(Recettes!$C$2:$C$401,$B11,Recettes!$D$2:$D$401))</f>
      </c>
      <c r="O11" s="8">
        <f>IF($B11="","",IF($P11="Annulée",0,ROUND($M11-$N11,2)))</f>
      </c>
      <c r="P11" s="10"/>
      <c r="Q11" s="9">
        <f>IF($C11="","",IF('Paramètres'!$B$16="Oui","TVA "&amp;TEXT('Paramètres'!$B$18*100,"0")&amp;" % — détailler montant HT, TVA et total TTC",IF($C11&gt;=DATE(2026,9,1),"TVA non applicable, art. L. 223-3 du CIBS","TVA non applicable, art. 293 B du CGI")))</f>
      </c>
      <c r="R11" s="9">
        <f>IF($A11="","",IF(COUNTIF(Factures!$A$2:$A$301,$A11)&gt;1,"⚠ numéro en double",IF(AND($A10&lt;&gt;"",$A11&lt;&gt;$A10+1),"⚠ numéro non consécutif",IF($C11="","⚠ date manquante",IF($G11="","⚠ client manquant",IF($J11="","⚠ détail de la prestation manquant",IF($K11="","⚠ montant manquant",IF(AND($H11&lt;&gt;"",$I11=""),"⚠ client pro : son adresse est obligatoire",IF(AND($E11="Avoir",$K11&gt;0),"⚠ un avoir se saisit en montant négatif",IF(AND($E11="Avoir",$F11=""),"⚠ un avoir doit citer la facture d’origine",IF($O11&lt;0,"⚠ encaissé supérieur au total de la facture","✓")))))))))))</f>
      </c>
    </row>
    <row r="12">
      <c r="A12" s="13"/>
      <c r="B12" s="9">
        <f>IF($A12="","",'Paramètres'!$B$14&amp;'Paramètres'!$B$13&amp;"-"&amp;TEXT($A12,"000"))</f>
      </c>
      <c r="C12" s="12"/>
      <c r="D12" s="12"/>
      <c r="E12" s="10"/>
      <c r="F12" s="10"/>
      <c r="G12" s="10"/>
      <c r="H12" s="10"/>
      <c r="I12" s="10"/>
      <c r="J12" s="10"/>
      <c r="K12" s="11"/>
      <c r="L12" s="8">
        <f>IF($K12="","",IF('Paramètres'!$B$16="Oui",ROUND($K12*'Paramètres'!$B$18,2),0))</f>
      </c>
      <c r="M12" s="8">
        <f>IF($K12="","",$K12+$L12)</f>
      </c>
      <c r="N12" s="8">
        <f>IF($B12="","",SUMIF(Recettes!$C$2:$C$401,$B12,Recettes!$D$2:$D$401))</f>
      </c>
      <c r="O12" s="8">
        <f>IF($B12="","",IF($P12="Annulée",0,ROUND($M12-$N12,2)))</f>
      </c>
      <c r="P12" s="10"/>
      <c r="Q12" s="9">
        <f>IF($C12="","",IF('Paramètres'!$B$16="Oui","TVA "&amp;TEXT('Paramètres'!$B$18*100,"0")&amp;" % — détailler montant HT, TVA et total TTC",IF($C12&gt;=DATE(2026,9,1),"TVA non applicable, art. L. 223-3 du CIBS","TVA non applicable, art. 293 B du CGI")))</f>
      </c>
      <c r="R12" s="9">
        <f>IF($A12="","",IF(COUNTIF(Factures!$A$2:$A$301,$A12)&gt;1,"⚠ numéro en double",IF(AND($A11&lt;&gt;"",$A12&lt;&gt;$A11+1),"⚠ numéro non consécutif",IF($C12="","⚠ date manquante",IF($G12="","⚠ client manquant",IF($J12="","⚠ détail de la prestation manquant",IF($K12="","⚠ montant manquant",IF(AND($H12&lt;&gt;"",$I12=""),"⚠ client pro : son adresse est obligatoire",IF(AND($E12="Avoir",$K12&gt;0),"⚠ un avoir se saisit en montant négatif",IF(AND($E12="Avoir",$F12=""),"⚠ un avoir doit citer la facture d’origine",IF($O12&lt;0,"⚠ encaissé supérieur au total de la facture","✓")))))))))))</f>
      </c>
    </row>
    <row r="13">
      <c r="A13" s="13"/>
      <c r="B13" s="9">
        <f>IF($A13="","",'Paramètres'!$B$14&amp;'Paramètres'!$B$13&amp;"-"&amp;TEXT($A13,"000"))</f>
      </c>
      <c r="C13" s="12"/>
      <c r="D13" s="12"/>
      <c r="E13" s="10"/>
      <c r="F13" s="10"/>
      <c r="G13" s="10"/>
      <c r="H13" s="10"/>
      <c r="I13" s="10"/>
      <c r="J13" s="10"/>
      <c r="K13" s="11"/>
      <c r="L13" s="8">
        <f>IF($K13="","",IF('Paramètres'!$B$16="Oui",ROUND($K13*'Paramètres'!$B$18,2),0))</f>
      </c>
      <c r="M13" s="8">
        <f>IF($K13="","",$K13+$L13)</f>
      </c>
      <c r="N13" s="8">
        <f>IF($B13="","",SUMIF(Recettes!$C$2:$C$401,$B13,Recettes!$D$2:$D$401))</f>
      </c>
      <c r="O13" s="8">
        <f>IF($B13="","",IF($P13="Annulée",0,ROUND($M13-$N13,2)))</f>
      </c>
      <c r="P13" s="10"/>
      <c r="Q13" s="9">
        <f>IF($C13="","",IF('Paramètres'!$B$16="Oui","TVA "&amp;TEXT('Paramètres'!$B$18*100,"0")&amp;" % — détailler montant HT, TVA et total TTC",IF($C13&gt;=DATE(2026,9,1),"TVA non applicable, art. L. 223-3 du CIBS","TVA non applicable, art. 293 B du CGI")))</f>
      </c>
      <c r="R13" s="9">
        <f>IF($A13="","",IF(COUNTIF(Factures!$A$2:$A$301,$A13)&gt;1,"⚠ numéro en double",IF(AND($A12&lt;&gt;"",$A13&lt;&gt;$A12+1),"⚠ numéro non consécutif",IF($C13="","⚠ date manquante",IF($G13="","⚠ client manquant",IF($J13="","⚠ détail de la prestation manquant",IF($K13="","⚠ montant manquant",IF(AND($H13&lt;&gt;"",$I13=""),"⚠ client pro : son adresse est obligatoire",IF(AND($E13="Avoir",$K13&gt;0),"⚠ un avoir se saisit en montant négatif",IF(AND($E13="Avoir",$F13=""),"⚠ un avoir doit citer la facture d’origine",IF($O13&lt;0,"⚠ encaissé supérieur au total de la facture","✓")))))))))))</f>
      </c>
    </row>
    <row r="14">
      <c r="A14" s="13"/>
      <c r="B14" s="9">
        <f>IF($A14="","",'Paramètres'!$B$14&amp;'Paramètres'!$B$13&amp;"-"&amp;TEXT($A14,"000"))</f>
      </c>
      <c r="C14" s="12"/>
      <c r="D14" s="12"/>
      <c r="E14" s="10"/>
      <c r="F14" s="10"/>
      <c r="G14" s="10"/>
      <c r="H14" s="10"/>
      <c r="I14" s="10"/>
      <c r="J14" s="10"/>
      <c r="K14" s="11"/>
      <c r="L14" s="8">
        <f>IF($K14="","",IF('Paramètres'!$B$16="Oui",ROUND($K14*'Paramètres'!$B$18,2),0))</f>
      </c>
      <c r="M14" s="8">
        <f>IF($K14="","",$K14+$L14)</f>
      </c>
      <c r="N14" s="8">
        <f>IF($B14="","",SUMIF(Recettes!$C$2:$C$401,$B14,Recettes!$D$2:$D$401))</f>
      </c>
      <c r="O14" s="8">
        <f>IF($B14="","",IF($P14="Annulée",0,ROUND($M14-$N14,2)))</f>
      </c>
      <c r="P14" s="10"/>
      <c r="Q14" s="9">
        <f>IF($C14="","",IF('Paramètres'!$B$16="Oui","TVA "&amp;TEXT('Paramètres'!$B$18*100,"0")&amp;" % — détailler montant HT, TVA et total TTC",IF($C14&gt;=DATE(2026,9,1),"TVA non applicable, art. L. 223-3 du CIBS","TVA non applicable, art. 293 B du CGI")))</f>
      </c>
      <c r="R14" s="9">
        <f>IF($A14="","",IF(COUNTIF(Factures!$A$2:$A$301,$A14)&gt;1,"⚠ numéro en double",IF(AND($A13&lt;&gt;"",$A14&lt;&gt;$A13+1),"⚠ numéro non consécutif",IF($C14="","⚠ date manquante",IF($G14="","⚠ client manquant",IF($J14="","⚠ détail de la prestation manquant",IF($K14="","⚠ montant manquant",IF(AND($H14&lt;&gt;"",$I14=""),"⚠ client pro : son adresse est obligatoire",IF(AND($E14="Avoir",$K14&gt;0),"⚠ un avoir se saisit en montant négatif",IF(AND($E14="Avoir",$F14=""),"⚠ un avoir doit citer la facture d’origine",IF($O14&lt;0,"⚠ encaissé supérieur au total de la facture","✓")))))))))))</f>
      </c>
    </row>
    <row r="15">
      <c r="A15" s="13"/>
      <c r="B15" s="9">
        <f>IF($A15="","",'Paramètres'!$B$14&amp;'Paramètres'!$B$13&amp;"-"&amp;TEXT($A15,"000"))</f>
      </c>
      <c r="C15" s="12"/>
      <c r="D15" s="12"/>
      <c r="E15" s="10"/>
      <c r="F15" s="10"/>
      <c r="G15" s="10"/>
      <c r="H15" s="10"/>
      <c r="I15" s="10"/>
      <c r="J15" s="10"/>
      <c r="K15" s="11"/>
      <c r="L15" s="8">
        <f>IF($K15="","",IF('Paramètres'!$B$16="Oui",ROUND($K15*'Paramètres'!$B$18,2),0))</f>
      </c>
      <c r="M15" s="8">
        <f>IF($K15="","",$K15+$L15)</f>
      </c>
      <c r="N15" s="8">
        <f>IF($B15="","",SUMIF(Recettes!$C$2:$C$401,$B15,Recettes!$D$2:$D$401))</f>
      </c>
      <c r="O15" s="8">
        <f>IF($B15="","",IF($P15="Annulée",0,ROUND($M15-$N15,2)))</f>
      </c>
      <c r="P15" s="10"/>
      <c r="Q15" s="9">
        <f>IF($C15="","",IF('Paramètres'!$B$16="Oui","TVA "&amp;TEXT('Paramètres'!$B$18*100,"0")&amp;" % — détailler montant HT, TVA et total TTC",IF($C15&gt;=DATE(2026,9,1),"TVA non applicable, art. L. 223-3 du CIBS","TVA non applicable, art. 293 B du CGI")))</f>
      </c>
      <c r="R15" s="9">
        <f>IF($A15="","",IF(COUNTIF(Factures!$A$2:$A$301,$A15)&gt;1,"⚠ numéro en double",IF(AND($A14&lt;&gt;"",$A15&lt;&gt;$A14+1),"⚠ numéro non consécutif",IF($C15="","⚠ date manquante",IF($G15="","⚠ client manquant",IF($J15="","⚠ détail de la prestation manquant",IF($K15="","⚠ montant manquant",IF(AND($H15&lt;&gt;"",$I15=""),"⚠ client pro : son adresse est obligatoire",IF(AND($E15="Avoir",$K15&gt;0),"⚠ un avoir se saisit en montant négatif",IF(AND($E15="Avoir",$F15=""),"⚠ un avoir doit citer la facture d’origine",IF($O15&lt;0,"⚠ encaissé supérieur au total de la facture","✓")))))))))))</f>
      </c>
    </row>
    <row r="16">
      <c r="A16" s="13"/>
      <c r="B16" s="9">
        <f>IF($A16="","",'Paramètres'!$B$14&amp;'Paramètres'!$B$13&amp;"-"&amp;TEXT($A16,"000"))</f>
      </c>
      <c r="C16" s="12"/>
      <c r="D16" s="12"/>
      <c r="E16" s="10"/>
      <c r="F16" s="10"/>
      <c r="G16" s="10"/>
      <c r="H16" s="10"/>
      <c r="I16" s="10"/>
      <c r="J16" s="10"/>
      <c r="K16" s="11"/>
      <c r="L16" s="8">
        <f>IF($K16="","",IF('Paramètres'!$B$16="Oui",ROUND($K16*'Paramètres'!$B$18,2),0))</f>
      </c>
      <c r="M16" s="8">
        <f>IF($K16="","",$K16+$L16)</f>
      </c>
      <c r="N16" s="8">
        <f>IF($B16="","",SUMIF(Recettes!$C$2:$C$401,$B16,Recettes!$D$2:$D$401))</f>
      </c>
      <c r="O16" s="8">
        <f>IF($B16="","",IF($P16="Annulée",0,ROUND($M16-$N16,2)))</f>
      </c>
      <c r="P16" s="10"/>
      <c r="Q16" s="9">
        <f>IF($C16="","",IF('Paramètres'!$B$16="Oui","TVA "&amp;TEXT('Paramètres'!$B$18*100,"0")&amp;" % — détailler montant HT, TVA et total TTC",IF($C16&gt;=DATE(2026,9,1),"TVA non applicable, art. L. 223-3 du CIBS","TVA non applicable, art. 293 B du CGI")))</f>
      </c>
      <c r="R16" s="9">
        <f>IF($A16="","",IF(COUNTIF(Factures!$A$2:$A$301,$A16)&gt;1,"⚠ numéro en double",IF(AND($A15&lt;&gt;"",$A16&lt;&gt;$A15+1),"⚠ numéro non consécutif",IF($C16="","⚠ date manquante",IF($G16="","⚠ client manquant",IF($J16="","⚠ détail de la prestation manquant",IF($K16="","⚠ montant manquant",IF(AND($H16&lt;&gt;"",$I16=""),"⚠ client pro : son adresse est obligatoire",IF(AND($E16="Avoir",$K16&gt;0),"⚠ un avoir se saisit en montant négatif",IF(AND($E16="Avoir",$F16=""),"⚠ un avoir doit citer la facture d’origine",IF($O16&lt;0,"⚠ encaissé supérieur au total de la facture","✓")))))))))))</f>
      </c>
    </row>
    <row r="17">
      <c r="A17" s="13"/>
      <c r="B17" s="9">
        <f>IF($A17="","",'Paramètres'!$B$14&amp;'Paramètres'!$B$13&amp;"-"&amp;TEXT($A17,"000"))</f>
      </c>
      <c r="C17" s="12"/>
      <c r="D17" s="12"/>
      <c r="E17" s="10"/>
      <c r="F17" s="10"/>
      <c r="G17" s="10"/>
      <c r="H17" s="10"/>
      <c r="I17" s="10"/>
      <c r="J17" s="10"/>
      <c r="K17" s="11"/>
      <c r="L17" s="8">
        <f>IF($K17="","",IF('Paramètres'!$B$16="Oui",ROUND($K17*'Paramètres'!$B$18,2),0))</f>
      </c>
      <c r="M17" s="8">
        <f>IF($K17="","",$K17+$L17)</f>
      </c>
      <c r="N17" s="8">
        <f>IF($B17="","",SUMIF(Recettes!$C$2:$C$401,$B17,Recettes!$D$2:$D$401))</f>
      </c>
      <c r="O17" s="8">
        <f>IF($B17="","",IF($P17="Annulée",0,ROUND($M17-$N17,2)))</f>
      </c>
      <c r="P17" s="10"/>
      <c r="Q17" s="9">
        <f>IF($C17="","",IF('Paramètres'!$B$16="Oui","TVA "&amp;TEXT('Paramètres'!$B$18*100,"0")&amp;" % — détailler montant HT, TVA et total TTC",IF($C17&gt;=DATE(2026,9,1),"TVA non applicable, art. L. 223-3 du CIBS","TVA non applicable, art. 293 B du CGI")))</f>
      </c>
      <c r="R17" s="9">
        <f>IF($A17="","",IF(COUNTIF(Factures!$A$2:$A$301,$A17)&gt;1,"⚠ numéro en double",IF(AND($A16&lt;&gt;"",$A17&lt;&gt;$A16+1),"⚠ numéro non consécutif",IF($C17="","⚠ date manquante",IF($G17="","⚠ client manquant",IF($J17="","⚠ détail de la prestation manquant",IF($K17="","⚠ montant manquant",IF(AND($H17&lt;&gt;"",$I17=""),"⚠ client pro : son adresse est obligatoire",IF(AND($E17="Avoir",$K17&gt;0),"⚠ un avoir se saisit en montant négatif",IF(AND($E17="Avoir",$F17=""),"⚠ un avoir doit citer la facture d’origine",IF($O17&lt;0,"⚠ encaissé supérieur au total de la facture","✓")))))))))))</f>
      </c>
    </row>
    <row r="18">
      <c r="A18" s="13"/>
      <c r="B18" s="9">
        <f>IF($A18="","",'Paramètres'!$B$14&amp;'Paramètres'!$B$13&amp;"-"&amp;TEXT($A18,"000"))</f>
      </c>
      <c r="C18" s="12"/>
      <c r="D18" s="12"/>
      <c r="E18" s="10"/>
      <c r="F18" s="10"/>
      <c r="G18" s="10"/>
      <c r="H18" s="10"/>
      <c r="I18" s="10"/>
      <c r="J18" s="10"/>
      <c r="K18" s="11"/>
      <c r="L18" s="8">
        <f>IF($K18="","",IF('Paramètres'!$B$16="Oui",ROUND($K18*'Paramètres'!$B$18,2),0))</f>
      </c>
      <c r="M18" s="8">
        <f>IF($K18="","",$K18+$L18)</f>
      </c>
      <c r="N18" s="8">
        <f>IF($B18="","",SUMIF(Recettes!$C$2:$C$401,$B18,Recettes!$D$2:$D$401))</f>
      </c>
      <c r="O18" s="8">
        <f>IF($B18="","",IF($P18="Annulée",0,ROUND($M18-$N18,2)))</f>
      </c>
      <c r="P18" s="10"/>
      <c r="Q18" s="9">
        <f>IF($C18="","",IF('Paramètres'!$B$16="Oui","TVA "&amp;TEXT('Paramètres'!$B$18*100,"0")&amp;" % — détailler montant HT, TVA et total TTC",IF($C18&gt;=DATE(2026,9,1),"TVA non applicable, art. L. 223-3 du CIBS","TVA non applicable, art. 293 B du CGI")))</f>
      </c>
      <c r="R18" s="9">
        <f>IF($A18="","",IF(COUNTIF(Factures!$A$2:$A$301,$A18)&gt;1,"⚠ numéro en double",IF(AND($A17&lt;&gt;"",$A18&lt;&gt;$A17+1),"⚠ numéro non consécutif",IF($C18="","⚠ date manquante",IF($G18="","⚠ client manquant",IF($J18="","⚠ détail de la prestation manquant",IF($K18="","⚠ montant manquant",IF(AND($H18&lt;&gt;"",$I18=""),"⚠ client pro : son adresse est obligatoire",IF(AND($E18="Avoir",$K18&gt;0),"⚠ un avoir se saisit en montant négatif",IF(AND($E18="Avoir",$F18=""),"⚠ un avoir doit citer la facture d’origine",IF($O18&lt;0,"⚠ encaissé supérieur au total de la facture","✓")))))))))))</f>
      </c>
    </row>
    <row r="19">
      <c r="A19" s="13"/>
      <c r="B19" s="9">
        <f>IF($A19="","",'Paramètres'!$B$14&amp;'Paramètres'!$B$13&amp;"-"&amp;TEXT($A19,"000"))</f>
      </c>
      <c r="C19" s="12"/>
      <c r="D19" s="12"/>
      <c r="E19" s="10"/>
      <c r="F19" s="10"/>
      <c r="G19" s="10"/>
      <c r="H19" s="10"/>
      <c r="I19" s="10"/>
      <c r="J19" s="10"/>
      <c r="K19" s="11"/>
      <c r="L19" s="8">
        <f>IF($K19="","",IF('Paramètres'!$B$16="Oui",ROUND($K19*'Paramètres'!$B$18,2),0))</f>
      </c>
      <c r="M19" s="8">
        <f>IF($K19="","",$K19+$L19)</f>
      </c>
      <c r="N19" s="8">
        <f>IF($B19="","",SUMIF(Recettes!$C$2:$C$401,$B19,Recettes!$D$2:$D$401))</f>
      </c>
      <c r="O19" s="8">
        <f>IF($B19="","",IF($P19="Annulée",0,ROUND($M19-$N19,2)))</f>
      </c>
      <c r="P19" s="10"/>
      <c r="Q19" s="9">
        <f>IF($C19="","",IF('Paramètres'!$B$16="Oui","TVA "&amp;TEXT('Paramètres'!$B$18*100,"0")&amp;" % — détailler montant HT, TVA et total TTC",IF($C19&gt;=DATE(2026,9,1),"TVA non applicable, art. L. 223-3 du CIBS","TVA non applicable, art. 293 B du CGI")))</f>
      </c>
      <c r="R19" s="9">
        <f>IF($A19="","",IF(COUNTIF(Factures!$A$2:$A$301,$A19)&gt;1,"⚠ numéro en double",IF(AND($A18&lt;&gt;"",$A19&lt;&gt;$A18+1),"⚠ numéro non consécutif",IF($C19="","⚠ date manquante",IF($G19="","⚠ client manquant",IF($J19="","⚠ détail de la prestation manquant",IF($K19="","⚠ montant manquant",IF(AND($H19&lt;&gt;"",$I19=""),"⚠ client pro : son adresse est obligatoire",IF(AND($E19="Avoir",$K19&gt;0),"⚠ un avoir se saisit en montant négatif",IF(AND($E19="Avoir",$F19=""),"⚠ un avoir doit citer la facture d’origine",IF($O19&lt;0,"⚠ encaissé supérieur au total de la facture","✓")))))))))))</f>
      </c>
    </row>
    <row r="20">
      <c r="A20" s="13"/>
      <c r="B20" s="9">
        <f>IF($A20="","",'Paramètres'!$B$14&amp;'Paramètres'!$B$13&amp;"-"&amp;TEXT($A20,"000"))</f>
      </c>
      <c r="C20" s="12"/>
      <c r="D20" s="12"/>
      <c r="E20" s="10"/>
      <c r="F20" s="10"/>
      <c r="G20" s="10"/>
      <c r="H20" s="10"/>
      <c r="I20" s="10"/>
      <c r="J20" s="10"/>
      <c r="K20" s="11"/>
      <c r="L20" s="8">
        <f>IF($K20="","",IF('Paramètres'!$B$16="Oui",ROUND($K20*'Paramètres'!$B$18,2),0))</f>
      </c>
      <c r="M20" s="8">
        <f>IF($K20="","",$K20+$L20)</f>
      </c>
      <c r="N20" s="8">
        <f>IF($B20="","",SUMIF(Recettes!$C$2:$C$401,$B20,Recettes!$D$2:$D$401))</f>
      </c>
      <c r="O20" s="8">
        <f>IF($B20="","",IF($P20="Annulée",0,ROUND($M20-$N20,2)))</f>
      </c>
      <c r="P20" s="10"/>
      <c r="Q20" s="9">
        <f>IF($C20="","",IF('Paramètres'!$B$16="Oui","TVA "&amp;TEXT('Paramètres'!$B$18*100,"0")&amp;" % — détailler montant HT, TVA et total TTC",IF($C20&gt;=DATE(2026,9,1),"TVA non applicable, art. L. 223-3 du CIBS","TVA non applicable, art. 293 B du CGI")))</f>
      </c>
      <c r="R20" s="9">
        <f>IF($A20="","",IF(COUNTIF(Factures!$A$2:$A$301,$A20)&gt;1,"⚠ numéro en double",IF(AND($A19&lt;&gt;"",$A20&lt;&gt;$A19+1),"⚠ numéro non consécutif",IF($C20="","⚠ date manquante",IF($G20="","⚠ client manquant",IF($J20="","⚠ détail de la prestation manquant",IF($K20="","⚠ montant manquant",IF(AND($H20&lt;&gt;"",$I20=""),"⚠ client pro : son adresse est obligatoire",IF(AND($E20="Avoir",$K20&gt;0),"⚠ un avoir se saisit en montant négatif",IF(AND($E20="Avoir",$F20=""),"⚠ un avoir doit citer la facture d’origine",IF($O20&lt;0,"⚠ encaissé supérieur au total de la facture","✓")))))))))))</f>
      </c>
    </row>
    <row r="21">
      <c r="A21" s="13"/>
      <c r="B21" s="9">
        <f>IF($A21="","",'Paramètres'!$B$14&amp;'Paramètres'!$B$13&amp;"-"&amp;TEXT($A21,"000"))</f>
      </c>
      <c r="C21" s="12"/>
      <c r="D21" s="12"/>
      <c r="E21" s="10"/>
      <c r="F21" s="10"/>
      <c r="G21" s="10"/>
      <c r="H21" s="10"/>
      <c r="I21" s="10"/>
      <c r="J21" s="10"/>
      <c r="K21" s="11"/>
      <c r="L21" s="8">
        <f>IF($K21="","",IF('Paramètres'!$B$16="Oui",ROUND($K21*'Paramètres'!$B$18,2),0))</f>
      </c>
      <c r="M21" s="8">
        <f>IF($K21="","",$K21+$L21)</f>
      </c>
      <c r="N21" s="8">
        <f>IF($B21="","",SUMIF(Recettes!$C$2:$C$401,$B21,Recettes!$D$2:$D$401))</f>
      </c>
      <c r="O21" s="8">
        <f>IF($B21="","",IF($P21="Annulée",0,ROUND($M21-$N21,2)))</f>
      </c>
      <c r="P21" s="10"/>
      <c r="Q21" s="9">
        <f>IF($C21="","",IF('Paramètres'!$B$16="Oui","TVA "&amp;TEXT('Paramètres'!$B$18*100,"0")&amp;" % — détailler montant HT, TVA et total TTC",IF($C21&gt;=DATE(2026,9,1),"TVA non applicable, art. L. 223-3 du CIBS","TVA non applicable, art. 293 B du CGI")))</f>
      </c>
      <c r="R21" s="9">
        <f>IF($A21="","",IF(COUNTIF(Factures!$A$2:$A$301,$A21)&gt;1,"⚠ numéro en double",IF(AND($A20&lt;&gt;"",$A21&lt;&gt;$A20+1),"⚠ numéro non consécutif",IF($C21="","⚠ date manquante",IF($G21="","⚠ client manquant",IF($J21="","⚠ détail de la prestation manquant",IF($K21="","⚠ montant manquant",IF(AND($H21&lt;&gt;"",$I21=""),"⚠ client pro : son adresse est obligatoire",IF(AND($E21="Avoir",$K21&gt;0),"⚠ un avoir se saisit en montant négatif",IF(AND($E21="Avoir",$F21=""),"⚠ un avoir doit citer la facture d’origine",IF($O21&lt;0,"⚠ encaissé supérieur au total de la facture","✓")))))))))))</f>
      </c>
    </row>
    <row r="22">
      <c r="A22" s="13"/>
      <c r="B22" s="9">
        <f>IF($A22="","",'Paramètres'!$B$14&amp;'Paramètres'!$B$13&amp;"-"&amp;TEXT($A22,"000"))</f>
      </c>
      <c r="C22" s="12"/>
      <c r="D22" s="12"/>
      <c r="E22" s="10"/>
      <c r="F22" s="10"/>
      <c r="G22" s="10"/>
      <c r="H22" s="10"/>
      <c r="I22" s="10"/>
      <c r="J22" s="10"/>
      <c r="K22" s="11"/>
      <c r="L22" s="8">
        <f>IF($K22="","",IF('Paramètres'!$B$16="Oui",ROUND($K22*'Paramètres'!$B$18,2),0))</f>
      </c>
      <c r="M22" s="8">
        <f>IF($K22="","",$K22+$L22)</f>
      </c>
      <c r="N22" s="8">
        <f>IF($B22="","",SUMIF(Recettes!$C$2:$C$401,$B22,Recettes!$D$2:$D$401))</f>
      </c>
      <c r="O22" s="8">
        <f>IF($B22="","",IF($P22="Annulée",0,ROUND($M22-$N22,2)))</f>
      </c>
      <c r="P22" s="10"/>
      <c r="Q22" s="9">
        <f>IF($C22="","",IF('Paramètres'!$B$16="Oui","TVA "&amp;TEXT('Paramètres'!$B$18*100,"0")&amp;" % — détailler montant HT, TVA et total TTC",IF($C22&gt;=DATE(2026,9,1),"TVA non applicable, art. L. 223-3 du CIBS","TVA non applicable, art. 293 B du CGI")))</f>
      </c>
      <c r="R22" s="9">
        <f>IF($A22="","",IF(COUNTIF(Factures!$A$2:$A$301,$A22)&gt;1,"⚠ numéro en double",IF(AND($A21&lt;&gt;"",$A22&lt;&gt;$A21+1),"⚠ numéro non consécutif",IF($C22="","⚠ date manquante",IF($G22="","⚠ client manquant",IF($J22="","⚠ détail de la prestation manquant",IF($K22="","⚠ montant manquant",IF(AND($H22&lt;&gt;"",$I22=""),"⚠ client pro : son adresse est obligatoire",IF(AND($E22="Avoir",$K22&gt;0),"⚠ un avoir se saisit en montant négatif",IF(AND($E22="Avoir",$F22=""),"⚠ un avoir doit citer la facture d’origine",IF($O22&lt;0,"⚠ encaissé supérieur au total de la facture","✓")))))))))))</f>
      </c>
    </row>
    <row r="23">
      <c r="A23" s="13"/>
      <c r="B23" s="9">
        <f>IF($A23="","",'Paramètres'!$B$14&amp;'Paramètres'!$B$13&amp;"-"&amp;TEXT($A23,"000"))</f>
      </c>
      <c r="C23" s="12"/>
      <c r="D23" s="12"/>
      <c r="E23" s="10"/>
      <c r="F23" s="10"/>
      <c r="G23" s="10"/>
      <c r="H23" s="10"/>
      <c r="I23" s="10"/>
      <c r="J23" s="10"/>
      <c r="K23" s="11"/>
      <c r="L23" s="8">
        <f>IF($K23="","",IF('Paramètres'!$B$16="Oui",ROUND($K23*'Paramètres'!$B$18,2),0))</f>
      </c>
      <c r="M23" s="8">
        <f>IF($K23="","",$K23+$L23)</f>
      </c>
      <c r="N23" s="8">
        <f>IF($B23="","",SUMIF(Recettes!$C$2:$C$401,$B23,Recettes!$D$2:$D$401))</f>
      </c>
      <c r="O23" s="8">
        <f>IF($B23="","",IF($P23="Annulée",0,ROUND($M23-$N23,2)))</f>
      </c>
      <c r="P23" s="10"/>
      <c r="Q23" s="9">
        <f>IF($C23="","",IF('Paramètres'!$B$16="Oui","TVA "&amp;TEXT('Paramètres'!$B$18*100,"0")&amp;" % — détailler montant HT, TVA et total TTC",IF($C23&gt;=DATE(2026,9,1),"TVA non applicable, art. L. 223-3 du CIBS","TVA non applicable, art. 293 B du CGI")))</f>
      </c>
      <c r="R23" s="9">
        <f>IF($A23="","",IF(COUNTIF(Factures!$A$2:$A$301,$A23)&gt;1,"⚠ numéro en double",IF(AND($A22&lt;&gt;"",$A23&lt;&gt;$A22+1),"⚠ numéro non consécutif",IF($C23="","⚠ date manquante",IF($G23="","⚠ client manquant",IF($J23="","⚠ détail de la prestation manquant",IF($K23="","⚠ montant manquant",IF(AND($H23&lt;&gt;"",$I23=""),"⚠ client pro : son adresse est obligatoire",IF(AND($E23="Avoir",$K23&gt;0),"⚠ un avoir se saisit en montant négatif",IF(AND($E23="Avoir",$F23=""),"⚠ un avoir doit citer la facture d’origine",IF($O23&lt;0,"⚠ encaissé supérieur au total de la facture","✓")))))))))))</f>
      </c>
    </row>
    <row r="24">
      <c r="A24" s="13"/>
      <c r="B24" s="9">
        <f>IF($A24="","",'Paramètres'!$B$14&amp;'Paramètres'!$B$13&amp;"-"&amp;TEXT($A24,"000"))</f>
      </c>
      <c r="C24" s="12"/>
      <c r="D24" s="12"/>
      <c r="E24" s="10"/>
      <c r="F24" s="10"/>
      <c r="G24" s="10"/>
      <c r="H24" s="10"/>
      <c r="I24" s="10"/>
      <c r="J24" s="10"/>
      <c r="K24" s="11"/>
      <c r="L24" s="8">
        <f>IF($K24="","",IF('Paramètres'!$B$16="Oui",ROUND($K24*'Paramètres'!$B$18,2),0))</f>
      </c>
      <c r="M24" s="8">
        <f>IF($K24="","",$K24+$L24)</f>
      </c>
      <c r="N24" s="8">
        <f>IF($B24="","",SUMIF(Recettes!$C$2:$C$401,$B24,Recettes!$D$2:$D$401))</f>
      </c>
      <c r="O24" s="8">
        <f>IF($B24="","",IF($P24="Annulée",0,ROUND($M24-$N24,2)))</f>
      </c>
      <c r="P24" s="10"/>
      <c r="Q24" s="9">
        <f>IF($C24="","",IF('Paramètres'!$B$16="Oui","TVA "&amp;TEXT('Paramètres'!$B$18*100,"0")&amp;" % — détailler montant HT, TVA et total TTC",IF($C24&gt;=DATE(2026,9,1),"TVA non applicable, art. L. 223-3 du CIBS","TVA non applicable, art. 293 B du CGI")))</f>
      </c>
      <c r="R24" s="9">
        <f>IF($A24="","",IF(COUNTIF(Factures!$A$2:$A$301,$A24)&gt;1,"⚠ numéro en double",IF(AND($A23&lt;&gt;"",$A24&lt;&gt;$A23+1),"⚠ numéro non consécutif",IF($C24="","⚠ date manquante",IF($G24="","⚠ client manquant",IF($J24="","⚠ détail de la prestation manquant",IF($K24="","⚠ montant manquant",IF(AND($H24&lt;&gt;"",$I24=""),"⚠ client pro : son adresse est obligatoire",IF(AND($E24="Avoir",$K24&gt;0),"⚠ un avoir se saisit en montant négatif",IF(AND($E24="Avoir",$F24=""),"⚠ un avoir doit citer la facture d’origine",IF($O24&lt;0,"⚠ encaissé supérieur au total de la facture","✓")))))))))))</f>
      </c>
    </row>
    <row r="25">
      <c r="A25" s="13"/>
      <c r="B25" s="9">
        <f>IF($A25="","",'Paramètres'!$B$14&amp;'Paramètres'!$B$13&amp;"-"&amp;TEXT($A25,"000"))</f>
      </c>
      <c r="C25" s="12"/>
      <c r="D25" s="12"/>
      <c r="E25" s="10"/>
      <c r="F25" s="10"/>
      <c r="G25" s="10"/>
      <c r="H25" s="10"/>
      <c r="I25" s="10"/>
      <c r="J25" s="10"/>
      <c r="K25" s="11"/>
      <c r="L25" s="8">
        <f>IF($K25="","",IF('Paramètres'!$B$16="Oui",ROUND($K25*'Paramètres'!$B$18,2),0))</f>
      </c>
      <c r="M25" s="8">
        <f>IF($K25="","",$K25+$L25)</f>
      </c>
      <c r="N25" s="8">
        <f>IF($B25="","",SUMIF(Recettes!$C$2:$C$401,$B25,Recettes!$D$2:$D$401))</f>
      </c>
      <c r="O25" s="8">
        <f>IF($B25="","",IF($P25="Annulée",0,ROUND($M25-$N25,2)))</f>
      </c>
      <c r="P25" s="10"/>
      <c r="Q25" s="9">
        <f>IF($C25="","",IF('Paramètres'!$B$16="Oui","TVA "&amp;TEXT('Paramètres'!$B$18*100,"0")&amp;" % — détailler montant HT, TVA et total TTC",IF($C25&gt;=DATE(2026,9,1),"TVA non applicable, art. L. 223-3 du CIBS","TVA non applicable, art. 293 B du CGI")))</f>
      </c>
      <c r="R25" s="9">
        <f>IF($A25="","",IF(COUNTIF(Factures!$A$2:$A$301,$A25)&gt;1,"⚠ numéro en double",IF(AND($A24&lt;&gt;"",$A25&lt;&gt;$A24+1),"⚠ numéro non consécutif",IF($C25="","⚠ date manquante",IF($G25="","⚠ client manquant",IF($J25="","⚠ détail de la prestation manquant",IF($K25="","⚠ montant manquant",IF(AND($H25&lt;&gt;"",$I25=""),"⚠ client pro : son adresse est obligatoire",IF(AND($E25="Avoir",$K25&gt;0),"⚠ un avoir se saisit en montant négatif",IF(AND($E25="Avoir",$F25=""),"⚠ un avoir doit citer la facture d’origine",IF($O25&lt;0,"⚠ encaissé supérieur au total de la facture","✓")))))))))))</f>
      </c>
    </row>
    <row r="26">
      <c r="A26" s="13"/>
      <c r="B26" s="9">
        <f>IF($A26="","",'Paramètres'!$B$14&amp;'Paramètres'!$B$13&amp;"-"&amp;TEXT($A26,"000"))</f>
      </c>
      <c r="C26" s="12"/>
      <c r="D26" s="12"/>
      <c r="E26" s="10"/>
      <c r="F26" s="10"/>
      <c r="G26" s="10"/>
      <c r="H26" s="10"/>
      <c r="I26" s="10"/>
      <c r="J26" s="10"/>
      <c r="K26" s="11"/>
      <c r="L26" s="8">
        <f>IF($K26="","",IF('Paramètres'!$B$16="Oui",ROUND($K26*'Paramètres'!$B$18,2),0))</f>
      </c>
      <c r="M26" s="8">
        <f>IF($K26="","",$K26+$L26)</f>
      </c>
      <c r="N26" s="8">
        <f>IF($B26="","",SUMIF(Recettes!$C$2:$C$401,$B26,Recettes!$D$2:$D$401))</f>
      </c>
      <c r="O26" s="8">
        <f>IF($B26="","",IF($P26="Annulée",0,ROUND($M26-$N26,2)))</f>
      </c>
      <c r="P26" s="10"/>
      <c r="Q26" s="9">
        <f>IF($C26="","",IF('Paramètres'!$B$16="Oui","TVA "&amp;TEXT('Paramètres'!$B$18*100,"0")&amp;" % — détailler montant HT, TVA et total TTC",IF($C26&gt;=DATE(2026,9,1),"TVA non applicable, art. L. 223-3 du CIBS","TVA non applicable, art. 293 B du CGI")))</f>
      </c>
      <c r="R26" s="9">
        <f>IF($A26="","",IF(COUNTIF(Factures!$A$2:$A$301,$A26)&gt;1,"⚠ numéro en double",IF(AND($A25&lt;&gt;"",$A26&lt;&gt;$A25+1),"⚠ numéro non consécutif",IF($C26="","⚠ date manquante",IF($G26="","⚠ client manquant",IF($J26="","⚠ détail de la prestation manquant",IF($K26="","⚠ montant manquant",IF(AND($H26&lt;&gt;"",$I26=""),"⚠ client pro : son adresse est obligatoire",IF(AND($E26="Avoir",$K26&gt;0),"⚠ un avoir se saisit en montant négatif",IF(AND($E26="Avoir",$F26=""),"⚠ un avoir doit citer la facture d’origine",IF($O26&lt;0,"⚠ encaissé supérieur au total de la facture","✓")))))))))))</f>
      </c>
    </row>
    <row r="27">
      <c r="A27" s="13"/>
      <c r="B27" s="9">
        <f>IF($A27="","",'Paramètres'!$B$14&amp;'Paramètres'!$B$13&amp;"-"&amp;TEXT($A27,"000"))</f>
      </c>
      <c r="C27" s="12"/>
      <c r="D27" s="12"/>
      <c r="E27" s="10"/>
      <c r="F27" s="10"/>
      <c r="G27" s="10"/>
      <c r="H27" s="10"/>
      <c r="I27" s="10"/>
      <c r="J27" s="10"/>
      <c r="K27" s="11"/>
      <c r="L27" s="8">
        <f>IF($K27="","",IF('Paramètres'!$B$16="Oui",ROUND($K27*'Paramètres'!$B$18,2),0))</f>
      </c>
      <c r="M27" s="8">
        <f>IF($K27="","",$K27+$L27)</f>
      </c>
      <c r="N27" s="8">
        <f>IF($B27="","",SUMIF(Recettes!$C$2:$C$401,$B27,Recettes!$D$2:$D$401))</f>
      </c>
      <c r="O27" s="8">
        <f>IF($B27="","",IF($P27="Annulée",0,ROUND($M27-$N27,2)))</f>
      </c>
      <c r="P27" s="10"/>
      <c r="Q27" s="9">
        <f>IF($C27="","",IF('Paramètres'!$B$16="Oui","TVA "&amp;TEXT('Paramètres'!$B$18*100,"0")&amp;" % — détailler montant HT, TVA et total TTC",IF($C27&gt;=DATE(2026,9,1),"TVA non applicable, art. L. 223-3 du CIBS","TVA non applicable, art. 293 B du CGI")))</f>
      </c>
      <c r="R27" s="9">
        <f>IF($A27="","",IF(COUNTIF(Factures!$A$2:$A$301,$A27)&gt;1,"⚠ numéro en double",IF(AND($A26&lt;&gt;"",$A27&lt;&gt;$A26+1),"⚠ numéro non consécutif",IF($C27="","⚠ date manquante",IF($G27="","⚠ client manquant",IF($J27="","⚠ détail de la prestation manquant",IF($K27="","⚠ montant manquant",IF(AND($H27&lt;&gt;"",$I27=""),"⚠ client pro : son adresse est obligatoire",IF(AND($E27="Avoir",$K27&gt;0),"⚠ un avoir se saisit en montant négatif",IF(AND($E27="Avoir",$F27=""),"⚠ un avoir doit citer la facture d’origine",IF($O27&lt;0,"⚠ encaissé supérieur au total de la facture","✓")))))))))))</f>
      </c>
    </row>
    <row r="28">
      <c r="A28" s="13"/>
      <c r="B28" s="9">
        <f>IF($A28="","",'Paramètres'!$B$14&amp;'Paramètres'!$B$13&amp;"-"&amp;TEXT($A28,"000"))</f>
      </c>
      <c r="C28" s="12"/>
      <c r="D28" s="12"/>
      <c r="E28" s="10"/>
      <c r="F28" s="10"/>
      <c r="G28" s="10"/>
      <c r="H28" s="10"/>
      <c r="I28" s="10"/>
      <c r="J28" s="10"/>
      <c r="K28" s="11"/>
      <c r="L28" s="8">
        <f>IF($K28="","",IF('Paramètres'!$B$16="Oui",ROUND($K28*'Paramètres'!$B$18,2),0))</f>
      </c>
      <c r="M28" s="8">
        <f>IF($K28="","",$K28+$L28)</f>
      </c>
      <c r="N28" s="8">
        <f>IF($B28="","",SUMIF(Recettes!$C$2:$C$401,$B28,Recettes!$D$2:$D$401))</f>
      </c>
      <c r="O28" s="8">
        <f>IF($B28="","",IF($P28="Annulée",0,ROUND($M28-$N28,2)))</f>
      </c>
      <c r="P28" s="10"/>
      <c r="Q28" s="9">
        <f>IF($C28="","",IF('Paramètres'!$B$16="Oui","TVA "&amp;TEXT('Paramètres'!$B$18*100,"0")&amp;" % — détailler montant HT, TVA et total TTC",IF($C28&gt;=DATE(2026,9,1),"TVA non applicable, art. L. 223-3 du CIBS","TVA non applicable, art. 293 B du CGI")))</f>
      </c>
      <c r="R28" s="9">
        <f>IF($A28="","",IF(COUNTIF(Factures!$A$2:$A$301,$A28)&gt;1,"⚠ numéro en double",IF(AND($A27&lt;&gt;"",$A28&lt;&gt;$A27+1),"⚠ numéro non consécutif",IF($C28="","⚠ date manquante",IF($G28="","⚠ client manquant",IF($J28="","⚠ détail de la prestation manquant",IF($K28="","⚠ montant manquant",IF(AND($H28&lt;&gt;"",$I28=""),"⚠ client pro : son adresse est obligatoire",IF(AND($E28="Avoir",$K28&gt;0),"⚠ un avoir se saisit en montant négatif",IF(AND($E28="Avoir",$F28=""),"⚠ un avoir doit citer la facture d’origine",IF($O28&lt;0,"⚠ encaissé supérieur au total de la facture","✓")))))))))))</f>
      </c>
    </row>
    <row r="29">
      <c r="A29" s="13"/>
      <c r="B29" s="9">
        <f>IF($A29="","",'Paramètres'!$B$14&amp;'Paramètres'!$B$13&amp;"-"&amp;TEXT($A29,"000"))</f>
      </c>
      <c r="C29" s="12"/>
      <c r="D29" s="12"/>
      <c r="E29" s="10"/>
      <c r="F29" s="10"/>
      <c r="G29" s="10"/>
      <c r="H29" s="10"/>
      <c r="I29" s="10"/>
      <c r="J29" s="10"/>
      <c r="K29" s="11"/>
      <c r="L29" s="8">
        <f>IF($K29="","",IF('Paramètres'!$B$16="Oui",ROUND($K29*'Paramètres'!$B$18,2),0))</f>
      </c>
      <c r="M29" s="8">
        <f>IF($K29="","",$K29+$L29)</f>
      </c>
      <c r="N29" s="8">
        <f>IF($B29="","",SUMIF(Recettes!$C$2:$C$401,$B29,Recettes!$D$2:$D$401))</f>
      </c>
      <c r="O29" s="8">
        <f>IF($B29="","",IF($P29="Annulée",0,ROUND($M29-$N29,2)))</f>
      </c>
      <c r="P29" s="10"/>
      <c r="Q29" s="9">
        <f>IF($C29="","",IF('Paramètres'!$B$16="Oui","TVA "&amp;TEXT('Paramètres'!$B$18*100,"0")&amp;" % — détailler montant HT, TVA et total TTC",IF($C29&gt;=DATE(2026,9,1),"TVA non applicable, art. L. 223-3 du CIBS","TVA non applicable, art. 293 B du CGI")))</f>
      </c>
      <c r="R29" s="9">
        <f>IF($A29="","",IF(COUNTIF(Factures!$A$2:$A$301,$A29)&gt;1,"⚠ numéro en double",IF(AND($A28&lt;&gt;"",$A29&lt;&gt;$A28+1),"⚠ numéro non consécutif",IF($C29="","⚠ date manquante",IF($G29="","⚠ client manquant",IF($J29="","⚠ détail de la prestation manquant",IF($K29="","⚠ montant manquant",IF(AND($H29&lt;&gt;"",$I29=""),"⚠ client pro : son adresse est obligatoire",IF(AND($E29="Avoir",$K29&gt;0),"⚠ un avoir se saisit en montant négatif",IF(AND($E29="Avoir",$F29=""),"⚠ un avoir doit citer la facture d’origine",IF($O29&lt;0,"⚠ encaissé supérieur au total de la facture","✓")))))))))))</f>
      </c>
    </row>
    <row r="30">
      <c r="A30" s="13"/>
      <c r="B30" s="9">
        <f>IF($A30="","",'Paramètres'!$B$14&amp;'Paramètres'!$B$13&amp;"-"&amp;TEXT($A30,"000"))</f>
      </c>
      <c r="C30" s="12"/>
      <c r="D30" s="12"/>
      <c r="E30" s="10"/>
      <c r="F30" s="10"/>
      <c r="G30" s="10"/>
      <c r="H30" s="10"/>
      <c r="I30" s="10"/>
      <c r="J30" s="10"/>
      <c r="K30" s="11"/>
      <c r="L30" s="8">
        <f>IF($K30="","",IF('Paramètres'!$B$16="Oui",ROUND($K30*'Paramètres'!$B$18,2),0))</f>
      </c>
      <c r="M30" s="8">
        <f>IF($K30="","",$K30+$L30)</f>
      </c>
      <c r="N30" s="8">
        <f>IF($B30="","",SUMIF(Recettes!$C$2:$C$401,$B30,Recettes!$D$2:$D$401))</f>
      </c>
      <c r="O30" s="8">
        <f>IF($B30="","",IF($P30="Annulée",0,ROUND($M30-$N30,2)))</f>
      </c>
      <c r="P30" s="10"/>
      <c r="Q30" s="9">
        <f>IF($C30="","",IF('Paramètres'!$B$16="Oui","TVA "&amp;TEXT('Paramètres'!$B$18*100,"0")&amp;" % — détailler montant HT, TVA et total TTC",IF($C30&gt;=DATE(2026,9,1),"TVA non applicable, art. L. 223-3 du CIBS","TVA non applicable, art. 293 B du CGI")))</f>
      </c>
      <c r="R30" s="9">
        <f>IF($A30="","",IF(COUNTIF(Factures!$A$2:$A$301,$A30)&gt;1,"⚠ numéro en double",IF(AND($A29&lt;&gt;"",$A30&lt;&gt;$A29+1),"⚠ numéro non consécutif",IF($C30="","⚠ date manquante",IF($G30="","⚠ client manquant",IF($J30="","⚠ détail de la prestation manquant",IF($K30="","⚠ montant manquant",IF(AND($H30&lt;&gt;"",$I30=""),"⚠ client pro : son adresse est obligatoire",IF(AND($E30="Avoir",$K30&gt;0),"⚠ un avoir se saisit en montant négatif",IF(AND($E30="Avoir",$F30=""),"⚠ un avoir doit citer la facture d’origine",IF($O30&lt;0,"⚠ encaissé supérieur au total de la facture","✓")))))))))))</f>
      </c>
    </row>
    <row r="31">
      <c r="A31" s="13"/>
      <c r="B31" s="9">
        <f>IF($A31="","",'Paramètres'!$B$14&amp;'Paramètres'!$B$13&amp;"-"&amp;TEXT($A31,"000"))</f>
      </c>
      <c r="C31" s="12"/>
      <c r="D31" s="12"/>
      <c r="E31" s="10"/>
      <c r="F31" s="10"/>
      <c r="G31" s="10"/>
      <c r="H31" s="10"/>
      <c r="I31" s="10"/>
      <c r="J31" s="10"/>
      <c r="K31" s="11"/>
      <c r="L31" s="8">
        <f>IF($K31="","",IF('Paramètres'!$B$16="Oui",ROUND($K31*'Paramètres'!$B$18,2),0))</f>
      </c>
      <c r="M31" s="8">
        <f>IF($K31="","",$K31+$L31)</f>
      </c>
      <c r="N31" s="8">
        <f>IF($B31="","",SUMIF(Recettes!$C$2:$C$401,$B31,Recettes!$D$2:$D$401))</f>
      </c>
      <c r="O31" s="8">
        <f>IF($B31="","",IF($P31="Annulée",0,ROUND($M31-$N31,2)))</f>
      </c>
      <c r="P31" s="10"/>
      <c r="Q31" s="9">
        <f>IF($C31="","",IF('Paramètres'!$B$16="Oui","TVA "&amp;TEXT('Paramètres'!$B$18*100,"0")&amp;" % — détailler montant HT, TVA et total TTC",IF($C31&gt;=DATE(2026,9,1),"TVA non applicable, art. L. 223-3 du CIBS","TVA non applicable, art. 293 B du CGI")))</f>
      </c>
      <c r="R31" s="9">
        <f>IF($A31="","",IF(COUNTIF(Factures!$A$2:$A$301,$A31)&gt;1,"⚠ numéro en double",IF(AND($A30&lt;&gt;"",$A31&lt;&gt;$A30+1),"⚠ numéro non consécutif",IF($C31="","⚠ date manquante",IF($G31="","⚠ client manquant",IF($J31="","⚠ détail de la prestation manquant",IF($K31="","⚠ montant manquant",IF(AND($H31&lt;&gt;"",$I31=""),"⚠ client pro : son adresse est obligatoire",IF(AND($E31="Avoir",$K31&gt;0),"⚠ un avoir se saisit en montant négatif",IF(AND($E31="Avoir",$F31=""),"⚠ un avoir doit citer la facture d’origine",IF($O31&lt;0,"⚠ encaissé supérieur au total de la facture","✓")))))))))))</f>
      </c>
    </row>
    <row r="32">
      <c r="A32" s="13"/>
      <c r="B32" s="9">
        <f>IF($A32="","",'Paramètres'!$B$14&amp;'Paramètres'!$B$13&amp;"-"&amp;TEXT($A32,"000"))</f>
      </c>
      <c r="C32" s="12"/>
      <c r="D32" s="12"/>
      <c r="E32" s="10"/>
      <c r="F32" s="10"/>
      <c r="G32" s="10"/>
      <c r="H32" s="10"/>
      <c r="I32" s="10"/>
      <c r="J32" s="10"/>
      <c r="K32" s="11"/>
      <c r="L32" s="8">
        <f>IF($K32="","",IF('Paramètres'!$B$16="Oui",ROUND($K32*'Paramètres'!$B$18,2),0))</f>
      </c>
      <c r="M32" s="8">
        <f>IF($K32="","",$K32+$L32)</f>
      </c>
      <c r="N32" s="8">
        <f>IF($B32="","",SUMIF(Recettes!$C$2:$C$401,$B32,Recettes!$D$2:$D$401))</f>
      </c>
      <c r="O32" s="8">
        <f>IF($B32="","",IF($P32="Annulée",0,ROUND($M32-$N32,2)))</f>
      </c>
      <c r="P32" s="10"/>
      <c r="Q32" s="9">
        <f>IF($C32="","",IF('Paramètres'!$B$16="Oui","TVA "&amp;TEXT('Paramètres'!$B$18*100,"0")&amp;" % — détailler montant HT, TVA et total TTC",IF($C32&gt;=DATE(2026,9,1),"TVA non applicable, art. L. 223-3 du CIBS","TVA non applicable, art. 293 B du CGI")))</f>
      </c>
      <c r="R32" s="9">
        <f>IF($A32="","",IF(COUNTIF(Factures!$A$2:$A$301,$A32)&gt;1,"⚠ numéro en double",IF(AND($A31&lt;&gt;"",$A32&lt;&gt;$A31+1),"⚠ numéro non consécutif",IF($C32="","⚠ date manquante",IF($G32="","⚠ client manquant",IF($J32="","⚠ détail de la prestation manquant",IF($K32="","⚠ montant manquant",IF(AND($H32&lt;&gt;"",$I32=""),"⚠ client pro : son adresse est obligatoire",IF(AND($E32="Avoir",$K32&gt;0),"⚠ un avoir se saisit en montant négatif",IF(AND($E32="Avoir",$F32=""),"⚠ un avoir doit citer la facture d’origine",IF($O32&lt;0,"⚠ encaissé supérieur au total de la facture","✓")))))))))))</f>
      </c>
    </row>
    <row r="33">
      <c r="A33" s="13"/>
      <c r="B33" s="9">
        <f>IF($A33="","",'Paramètres'!$B$14&amp;'Paramètres'!$B$13&amp;"-"&amp;TEXT($A33,"000"))</f>
      </c>
      <c r="C33" s="12"/>
      <c r="D33" s="12"/>
      <c r="E33" s="10"/>
      <c r="F33" s="10"/>
      <c r="G33" s="10"/>
      <c r="H33" s="10"/>
      <c r="I33" s="10"/>
      <c r="J33" s="10"/>
      <c r="K33" s="11"/>
      <c r="L33" s="8">
        <f>IF($K33="","",IF('Paramètres'!$B$16="Oui",ROUND($K33*'Paramètres'!$B$18,2),0))</f>
      </c>
      <c r="M33" s="8">
        <f>IF($K33="","",$K33+$L33)</f>
      </c>
      <c r="N33" s="8">
        <f>IF($B33="","",SUMIF(Recettes!$C$2:$C$401,$B33,Recettes!$D$2:$D$401))</f>
      </c>
      <c r="O33" s="8">
        <f>IF($B33="","",IF($P33="Annulée",0,ROUND($M33-$N33,2)))</f>
      </c>
      <c r="P33" s="10"/>
      <c r="Q33" s="9">
        <f>IF($C33="","",IF('Paramètres'!$B$16="Oui","TVA "&amp;TEXT('Paramètres'!$B$18*100,"0")&amp;" % — détailler montant HT, TVA et total TTC",IF($C33&gt;=DATE(2026,9,1),"TVA non applicable, art. L. 223-3 du CIBS","TVA non applicable, art. 293 B du CGI")))</f>
      </c>
      <c r="R33" s="9">
        <f>IF($A33="","",IF(COUNTIF(Factures!$A$2:$A$301,$A33)&gt;1,"⚠ numéro en double",IF(AND($A32&lt;&gt;"",$A33&lt;&gt;$A32+1),"⚠ numéro non consécutif",IF($C33="","⚠ date manquante",IF($G33="","⚠ client manquant",IF($J33="","⚠ détail de la prestation manquant",IF($K33="","⚠ montant manquant",IF(AND($H33&lt;&gt;"",$I33=""),"⚠ client pro : son adresse est obligatoire",IF(AND($E33="Avoir",$K33&gt;0),"⚠ un avoir se saisit en montant négatif",IF(AND($E33="Avoir",$F33=""),"⚠ un avoir doit citer la facture d’origine",IF($O33&lt;0,"⚠ encaissé supérieur au total de la facture","✓")))))))))))</f>
      </c>
    </row>
    <row r="34">
      <c r="A34" s="13"/>
      <c r="B34" s="9">
        <f>IF($A34="","",'Paramètres'!$B$14&amp;'Paramètres'!$B$13&amp;"-"&amp;TEXT($A34,"000"))</f>
      </c>
      <c r="C34" s="12"/>
      <c r="D34" s="12"/>
      <c r="E34" s="10"/>
      <c r="F34" s="10"/>
      <c r="G34" s="10"/>
      <c r="H34" s="10"/>
      <c r="I34" s="10"/>
      <c r="J34" s="10"/>
      <c r="K34" s="11"/>
      <c r="L34" s="8">
        <f>IF($K34="","",IF('Paramètres'!$B$16="Oui",ROUND($K34*'Paramètres'!$B$18,2),0))</f>
      </c>
      <c r="M34" s="8">
        <f>IF($K34="","",$K34+$L34)</f>
      </c>
      <c r="N34" s="8">
        <f>IF($B34="","",SUMIF(Recettes!$C$2:$C$401,$B34,Recettes!$D$2:$D$401))</f>
      </c>
      <c r="O34" s="8">
        <f>IF($B34="","",IF($P34="Annulée",0,ROUND($M34-$N34,2)))</f>
      </c>
      <c r="P34" s="10"/>
      <c r="Q34" s="9">
        <f>IF($C34="","",IF('Paramètres'!$B$16="Oui","TVA "&amp;TEXT('Paramètres'!$B$18*100,"0")&amp;" % — détailler montant HT, TVA et total TTC",IF($C34&gt;=DATE(2026,9,1),"TVA non applicable, art. L. 223-3 du CIBS","TVA non applicable, art. 293 B du CGI")))</f>
      </c>
      <c r="R34" s="9">
        <f>IF($A34="","",IF(COUNTIF(Factures!$A$2:$A$301,$A34)&gt;1,"⚠ numéro en double",IF(AND($A33&lt;&gt;"",$A34&lt;&gt;$A33+1),"⚠ numéro non consécutif",IF($C34="","⚠ date manquante",IF($G34="","⚠ client manquant",IF($J34="","⚠ détail de la prestation manquant",IF($K34="","⚠ montant manquant",IF(AND($H34&lt;&gt;"",$I34=""),"⚠ client pro : son adresse est obligatoire",IF(AND($E34="Avoir",$K34&gt;0),"⚠ un avoir se saisit en montant négatif",IF(AND($E34="Avoir",$F34=""),"⚠ un avoir doit citer la facture d’origine",IF($O34&lt;0,"⚠ encaissé supérieur au total de la facture","✓")))))))))))</f>
      </c>
    </row>
    <row r="35">
      <c r="A35" s="13"/>
      <c r="B35" s="9">
        <f>IF($A35="","",'Paramètres'!$B$14&amp;'Paramètres'!$B$13&amp;"-"&amp;TEXT($A35,"000"))</f>
      </c>
      <c r="C35" s="12"/>
      <c r="D35" s="12"/>
      <c r="E35" s="10"/>
      <c r="F35" s="10"/>
      <c r="G35" s="10"/>
      <c r="H35" s="10"/>
      <c r="I35" s="10"/>
      <c r="J35" s="10"/>
      <c r="K35" s="11"/>
      <c r="L35" s="8">
        <f>IF($K35="","",IF('Paramètres'!$B$16="Oui",ROUND($K35*'Paramètres'!$B$18,2),0))</f>
      </c>
      <c r="M35" s="8">
        <f>IF($K35="","",$K35+$L35)</f>
      </c>
      <c r="N35" s="8">
        <f>IF($B35="","",SUMIF(Recettes!$C$2:$C$401,$B35,Recettes!$D$2:$D$401))</f>
      </c>
      <c r="O35" s="8">
        <f>IF($B35="","",IF($P35="Annulée",0,ROUND($M35-$N35,2)))</f>
      </c>
      <c r="P35" s="10"/>
      <c r="Q35" s="9">
        <f>IF($C35="","",IF('Paramètres'!$B$16="Oui","TVA "&amp;TEXT('Paramètres'!$B$18*100,"0")&amp;" % — détailler montant HT, TVA et total TTC",IF($C35&gt;=DATE(2026,9,1),"TVA non applicable, art. L. 223-3 du CIBS","TVA non applicable, art. 293 B du CGI")))</f>
      </c>
      <c r="R35" s="9">
        <f>IF($A35="","",IF(COUNTIF(Factures!$A$2:$A$301,$A35)&gt;1,"⚠ numéro en double",IF(AND($A34&lt;&gt;"",$A35&lt;&gt;$A34+1),"⚠ numéro non consécutif",IF($C35="","⚠ date manquante",IF($G35="","⚠ client manquant",IF($J35="","⚠ détail de la prestation manquant",IF($K35="","⚠ montant manquant",IF(AND($H35&lt;&gt;"",$I35=""),"⚠ client pro : son adresse est obligatoire",IF(AND($E35="Avoir",$K35&gt;0),"⚠ un avoir se saisit en montant négatif",IF(AND($E35="Avoir",$F35=""),"⚠ un avoir doit citer la facture d’origine",IF($O35&lt;0,"⚠ encaissé supérieur au total de la facture","✓")))))))))))</f>
      </c>
    </row>
    <row r="36">
      <c r="A36" s="13"/>
      <c r="B36" s="9">
        <f>IF($A36="","",'Paramètres'!$B$14&amp;'Paramètres'!$B$13&amp;"-"&amp;TEXT($A36,"000"))</f>
      </c>
      <c r="C36" s="12"/>
      <c r="D36" s="12"/>
      <c r="E36" s="10"/>
      <c r="F36" s="10"/>
      <c r="G36" s="10"/>
      <c r="H36" s="10"/>
      <c r="I36" s="10"/>
      <c r="J36" s="10"/>
      <c r="K36" s="11"/>
      <c r="L36" s="8">
        <f>IF($K36="","",IF('Paramètres'!$B$16="Oui",ROUND($K36*'Paramètres'!$B$18,2),0))</f>
      </c>
      <c r="M36" s="8">
        <f>IF($K36="","",$K36+$L36)</f>
      </c>
      <c r="N36" s="8">
        <f>IF($B36="","",SUMIF(Recettes!$C$2:$C$401,$B36,Recettes!$D$2:$D$401))</f>
      </c>
      <c r="O36" s="8">
        <f>IF($B36="","",IF($P36="Annulée",0,ROUND($M36-$N36,2)))</f>
      </c>
      <c r="P36" s="10"/>
      <c r="Q36" s="9">
        <f>IF($C36="","",IF('Paramètres'!$B$16="Oui","TVA "&amp;TEXT('Paramètres'!$B$18*100,"0")&amp;" % — détailler montant HT, TVA et total TTC",IF($C36&gt;=DATE(2026,9,1),"TVA non applicable, art. L. 223-3 du CIBS","TVA non applicable, art. 293 B du CGI")))</f>
      </c>
      <c r="R36" s="9">
        <f>IF($A36="","",IF(COUNTIF(Factures!$A$2:$A$301,$A36)&gt;1,"⚠ numéro en double",IF(AND($A35&lt;&gt;"",$A36&lt;&gt;$A35+1),"⚠ numéro non consécutif",IF($C36="","⚠ date manquante",IF($G36="","⚠ client manquant",IF($J36="","⚠ détail de la prestation manquant",IF($K36="","⚠ montant manquant",IF(AND($H36&lt;&gt;"",$I36=""),"⚠ client pro : son adresse est obligatoire",IF(AND($E36="Avoir",$K36&gt;0),"⚠ un avoir se saisit en montant négatif",IF(AND($E36="Avoir",$F36=""),"⚠ un avoir doit citer la facture d’origine",IF($O36&lt;0,"⚠ encaissé supérieur au total de la facture","✓")))))))))))</f>
      </c>
    </row>
    <row r="37">
      <c r="A37" s="13"/>
      <c r="B37" s="9">
        <f>IF($A37="","",'Paramètres'!$B$14&amp;'Paramètres'!$B$13&amp;"-"&amp;TEXT($A37,"000"))</f>
      </c>
      <c r="C37" s="12"/>
      <c r="D37" s="12"/>
      <c r="E37" s="10"/>
      <c r="F37" s="10"/>
      <c r="G37" s="10"/>
      <c r="H37" s="10"/>
      <c r="I37" s="10"/>
      <c r="J37" s="10"/>
      <c r="K37" s="11"/>
      <c r="L37" s="8">
        <f>IF($K37="","",IF('Paramètres'!$B$16="Oui",ROUND($K37*'Paramètres'!$B$18,2),0))</f>
      </c>
      <c r="M37" s="8">
        <f>IF($K37="","",$K37+$L37)</f>
      </c>
      <c r="N37" s="8">
        <f>IF($B37="","",SUMIF(Recettes!$C$2:$C$401,$B37,Recettes!$D$2:$D$401))</f>
      </c>
      <c r="O37" s="8">
        <f>IF($B37="","",IF($P37="Annulée",0,ROUND($M37-$N37,2)))</f>
      </c>
      <c r="P37" s="10"/>
      <c r="Q37" s="9">
        <f>IF($C37="","",IF('Paramètres'!$B$16="Oui","TVA "&amp;TEXT('Paramètres'!$B$18*100,"0")&amp;" % — détailler montant HT, TVA et total TTC",IF($C37&gt;=DATE(2026,9,1),"TVA non applicable, art. L. 223-3 du CIBS","TVA non applicable, art. 293 B du CGI")))</f>
      </c>
      <c r="R37" s="9">
        <f>IF($A37="","",IF(COUNTIF(Factures!$A$2:$A$301,$A37)&gt;1,"⚠ numéro en double",IF(AND($A36&lt;&gt;"",$A37&lt;&gt;$A36+1),"⚠ numéro non consécutif",IF($C37="","⚠ date manquante",IF($G37="","⚠ client manquant",IF($J37="","⚠ détail de la prestation manquant",IF($K37="","⚠ montant manquant",IF(AND($H37&lt;&gt;"",$I37=""),"⚠ client pro : son adresse est obligatoire",IF(AND($E37="Avoir",$K37&gt;0),"⚠ un avoir se saisit en montant négatif",IF(AND($E37="Avoir",$F37=""),"⚠ un avoir doit citer la facture d’origine",IF($O37&lt;0,"⚠ encaissé supérieur au total de la facture","✓")))))))))))</f>
      </c>
    </row>
    <row r="38">
      <c r="A38" s="13"/>
      <c r="B38" s="9">
        <f>IF($A38="","",'Paramètres'!$B$14&amp;'Paramètres'!$B$13&amp;"-"&amp;TEXT($A38,"000"))</f>
      </c>
      <c r="C38" s="12"/>
      <c r="D38" s="12"/>
      <c r="E38" s="10"/>
      <c r="F38" s="10"/>
      <c r="G38" s="10"/>
      <c r="H38" s="10"/>
      <c r="I38" s="10"/>
      <c r="J38" s="10"/>
      <c r="K38" s="11"/>
      <c r="L38" s="8">
        <f>IF($K38="","",IF('Paramètres'!$B$16="Oui",ROUND($K38*'Paramètres'!$B$18,2),0))</f>
      </c>
      <c r="M38" s="8">
        <f>IF($K38="","",$K38+$L38)</f>
      </c>
      <c r="N38" s="8">
        <f>IF($B38="","",SUMIF(Recettes!$C$2:$C$401,$B38,Recettes!$D$2:$D$401))</f>
      </c>
      <c r="O38" s="8">
        <f>IF($B38="","",IF($P38="Annulée",0,ROUND($M38-$N38,2)))</f>
      </c>
      <c r="P38" s="10"/>
      <c r="Q38" s="9">
        <f>IF($C38="","",IF('Paramètres'!$B$16="Oui","TVA "&amp;TEXT('Paramètres'!$B$18*100,"0")&amp;" % — détailler montant HT, TVA et total TTC",IF($C38&gt;=DATE(2026,9,1),"TVA non applicable, art. L. 223-3 du CIBS","TVA non applicable, art. 293 B du CGI")))</f>
      </c>
      <c r="R38" s="9">
        <f>IF($A38="","",IF(COUNTIF(Factures!$A$2:$A$301,$A38)&gt;1,"⚠ numéro en double",IF(AND($A37&lt;&gt;"",$A38&lt;&gt;$A37+1),"⚠ numéro non consécutif",IF($C38="","⚠ date manquante",IF($G38="","⚠ client manquant",IF($J38="","⚠ détail de la prestation manquant",IF($K38="","⚠ montant manquant",IF(AND($H38&lt;&gt;"",$I38=""),"⚠ client pro : son adresse est obligatoire",IF(AND($E38="Avoir",$K38&gt;0),"⚠ un avoir se saisit en montant négatif",IF(AND($E38="Avoir",$F38=""),"⚠ un avoir doit citer la facture d’origine",IF($O38&lt;0,"⚠ encaissé supérieur au total de la facture","✓")))))))))))</f>
      </c>
    </row>
    <row r="39">
      <c r="A39" s="13"/>
      <c r="B39" s="9">
        <f>IF($A39="","",'Paramètres'!$B$14&amp;'Paramètres'!$B$13&amp;"-"&amp;TEXT($A39,"000"))</f>
      </c>
      <c r="C39" s="12"/>
      <c r="D39" s="12"/>
      <c r="E39" s="10"/>
      <c r="F39" s="10"/>
      <c r="G39" s="10"/>
      <c r="H39" s="10"/>
      <c r="I39" s="10"/>
      <c r="J39" s="10"/>
      <c r="K39" s="11"/>
      <c r="L39" s="8">
        <f>IF($K39="","",IF('Paramètres'!$B$16="Oui",ROUND($K39*'Paramètres'!$B$18,2),0))</f>
      </c>
      <c r="M39" s="8">
        <f>IF($K39="","",$K39+$L39)</f>
      </c>
      <c r="N39" s="8">
        <f>IF($B39="","",SUMIF(Recettes!$C$2:$C$401,$B39,Recettes!$D$2:$D$401))</f>
      </c>
      <c r="O39" s="8">
        <f>IF($B39="","",IF($P39="Annulée",0,ROUND($M39-$N39,2)))</f>
      </c>
      <c r="P39" s="10"/>
      <c r="Q39" s="9">
        <f>IF($C39="","",IF('Paramètres'!$B$16="Oui","TVA "&amp;TEXT('Paramètres'!$B$18*100,"0")&amp;" % — détailler montant HT, TVA et total TTC",IF($C39&gt;=DATE(2026,9,1),"TVA non applicable, art. L. 223-3 du CIBS","TVA non applicable, art. 293 B du CGI")))</f>
      </c>
      <c r="R39" s="9">
        <f>IF($A39="","",IF(COUNTIF(Factures!$A$2:$A$301,$A39)&gt;1,"⚠ numéro en double",IF(AND($A38&lt;&gt;"",$A39&lt;&gt;$A38+1),"⚠ numéro non consécutif",IF($C39="","⚠ date manquante",IF($G39="","⚠ client manquant",IF($J39="","⚠ détail de la prestation manquant",IF($K39="","⚠ montant manquant",IF(AND($H39&lt;&gt;"",$I39=""),"⚠ client pro : son adresse est obligatoire",IF(AND($E39="Avoir",$K39&gt;0),"⚠ un avoir se saisit en montant négatif",IF(AND($E39="Avoir",$F39=""),"⚠ un avoir doit citer la facture d’origine",IF($O39&lt;0,"⚠ encaissé supérieur au total de la facture","✓")))))))))))</f>
      </c>
    </row>
    <row r="40">
      <c r="A40" s="13"/>
      <c r="B40" s="9">
        <f>IF($A40="","",'Paramètres'!$B$14&amp;'Paramètres'!$B$13&amp;"-"&amp;TEXT($A40,"000"))</f>
      </c>
      <c r="C40" s="12"/>
      <c r="D40" s="12"/>
      <c r="E40" s="10"/>
      <c r="F40" s="10"/>
      <c r="G40" s="10"/>
      <c r="H40" s="10"/>
      <c r="I40" s="10"/>
      <c r="J40" s="10"/>
      <c r="K40" s="11"/>
      <c r="L40" s="8">
        <f>IF($K40="","",IF('Paramètres'!$B$16="Oui",ROUND($K40*'Paramètres'!$B$18,2),0))</f>
      </c>
      <c r="M40" s="8">
        <f>IF($K40="","",$K40+$L40)</f>
      </c>
      <c r="N40" s="8">
        <f>IF($B40="","",SUMIF(Recettes!$C$2:$C$401,$B40,Recettes!$D$2:$D$401))</f>
      </c>
      <c r="O40" s="8">
        <f>IF($B40="","",IF($P40="Annulée",0,ROUND($M40-$N40,2)))</f>
      </c>
      <c r="P40" s="10"/>
      <c r="Q40" s="9">
        <f>IF($C40="","",IF('Paramètres'!$B$16="Oui","TVA "&amp;TEXT('Paramètres'!$B$18*100,"0")&amp;" % — détailler montant HT, TVA et total TTC",IF($C40&gt;=DATE(2026,9,1),"TVA non applicable, art. L. 223-3 du CIBS","TVA non applicable, art. 293 B du CGI")))</f>
      </c>
      <c r="R40" s="9">
        <f>IF($A40="","",IF(COUNTIF(Factures!$A$2:$A$301,$A40)&gt;1,"⚠ numéro en double",IF(AND($A39&lt;&gt;"",$A40&lt;&gt;$A39+1),"⚠ numéro non consécutif",IF($C40="","⚠ date manquante",IF($G40="","⚠ client manquant",IF($J40="","⚠ détail de la prestation manquant",IF($K40="","⚠ montant manquant",IF(AND($H40&lt;&gt;"",$I40=""),"⚠ client pro : son adresse est obligatoire",IF(AND($E40="Avoir",$K40&gt;0),"⚠ un avoir se saisit en montant négatif",IF(AND($E40="Avoir",$F40=""),"⚠ un avoir doit citer la facture d’origine",IF($O40&lt;0,"⚠ encaissé supérieur au total de la facture","✓")))))))))))</f>
      </c>
    </row>
    <row r="41">
      <c r="A41" s="13"/>
      <c r="B41" s="9">
        <f>IF($A41="","",'Paramètres'!$B$14&amp;'Paramètres'!$B$13&amp;"-"&amp;TEXT($A41,"000"))</f>
      </c>
      <c r="C41" s="12"/>
      <c r="D41" s="12"/>
      <c r="E41" s="10"/>
      <c r="F41" s="10"/>
      <c r="G41" s="10"/>
      <c r="H41" s="10"/>
      <c r="I41" s="10"/>
      <c r="J41" s="10"/>
      <c r="K41" s="11"/>
      <c r="L41" s="8">
        <f>IF($K41="","",IF('Paramètres'!$B$16="Oui",ROUND($K41*'Paramètres'!$B$18,2),0))</f>
      </c>
      <c r="M41" s="8">
        <f>IF($K41="","",$K41+$L41)</f>
      </c>
      <c r="N41" s="8">
        <f>IF($B41="","",SUMIF(Recettes!$C$2:$C$401,$B41,Recettes!$D$2:$D$401))</f>
      </c>
      <c r="O41" s="8">
        <f>IF($B41="","",IF($P41="Annulée",0,ROUND($M41-$N41,2)))</f>
      </c>
      <c r="P41" s="10"/>
      <c r="Q41" s="9">
        <f>IF($C41="","",IF('Paramètres'!$B$16="Oui","TVA "&amp;TEXT('Paramètres'!$B$18*100,"0")&amp;" % — détailler montant HT, TVA et total TTC",IF($C41&gt;=DATE(2026,9,1),"TVA non applicable, art. L. 223-3 du CIBS","TVA non applicable, art. 293 B du CGI")))</f>
      </c>
      <c r="R41" s="9">
        <f>IF($A41="","",IF(COUNTIF(Factures!$A$2:$A$301,$A41)&gt;1,"⚠ numéro en double",IF(AND($A40&lt;&gt;"",$A41&lt;&gt;$A40+1),"⚠ numéro non consécutif",IF($C41="","⚠ date manquante",IF($G41="","⚠ client manquant",IF($J41="","⚠ détail de la prestation manquant",IF($K41="","⚠ montant manquant",IF(AND($H41&lt;&gt;"",$I41=""),"⚠ client pro : son adresse est obligatoire",IF(AND($E41="Avoir",$K41&gt;0),"⚠ un avoir se saisit en montant négatif",IF(AND($E41="Avoir",$F41=""),"⚠ un avoir doit citer la facture d’origine",IF($O41&lt;0,"⚠ encaissé supérieur au total de la facture","✓")))))))))))</f>
      </c>
    </row>
    <row r="42">
      <c r="A42" s="13"/>
      <c r="B42" s="9">
        <f>IF($A42="","",'Paramètres'!$B$14&amp;'Paramètres'!$B$13&amp;"-"&amp;TEXT($A42,"000"))</f>
      </c>
      <c r="C42" s="12"/>
      <c r="D42" s="12"/>
      <c r="E42" s="10"/>
      <c r="F42" s="10"/>
      <c r="G42" s="10"/>
      <c r="H42" s="10"/>
      <c r="I42" s="10"/>
      <c r="J42" s="10"/>
      <c r="K42" s="11"/>
      <c r="L42" s="8">
        <f>IF($K42="","",IF('Paramètres'!$B$16="Oui",ROUND($K42*'Paramètres'!$B$18,2),0))</f>
      </c>
      <c r="M42" s="8">
        <f>IF($K42="","",$K42+$L42)</f>
      </c>
      <c r="N42" s="8">
        <f>IF($B42="","",SUMIF(Recettes!$C$2:$C$401,$B42,Recettes!$D$2:$D$401))</f>
      </c>
      <c r="O42" s="8">
        <f>IF($B42="","",IF($P42="Annulée",0,ROUND($M42-$N42,2)))</f>
      </c>
      <c r="P42" s="10"/>
      <c r="Q42" s="9">
        <f>IF($C42="","",IF('Paramètres'!$B$16="Oui","TVA "&amp;TEXT('Paramètres'!$B$18*100,"0")&amp;" % — détailler montant HT, TVA et total TTC",IF($C42&gt;=DATE(2026,9,1),"TVA non applicable, art. L. 223-3 du CIBS","TVA non applicable, art. 293 B du CGI")))</f>
      </c>
      <c r="R42" s="9">
        <f>IF($A42="","",IF(COUNTIF(Factures!$A$2:$A$301,$A42)&gt;1,"⚠ numéro en double",IF(AND($A41&lt;&gt;"",$A42&lt;&gt;$A41+1),"⚠ numéro non consécutif",IF($C42="","⚠ date manquante",IF($G42="","⚠ client manquant",IF($J42="","⚠ détail de la prestation manquant",IF($K42="","⚠ montant manquant",IF(AND($H42&lt;&gt;"",$I42=""),"⚠ client pro : son adresse est obligatoire",IF(AND($E42="Avoir",$K42&gt;0),"⚠ un avoir se saisit en montant négatif",IF(AND($E42="Avoir",$F42=""),"⚠ un avoir doit citer la facture d’origine",IF($O42&lt;0,"⚠ encaissé supérieur au total de la facture","✓")))))))))))</f>
      </c>
    </row>
    <row r="43">
      <c r="A43" s="13"/>
      <c r="B43" s="9">
        <f>IF($A43="","",'Paramètres'!$B$14&amp;'Paramètres'!$B$13&amp;"-"&amp;TEXT($A43,"000"))</f>
      </c>
      <c r="C43" s="12"/>
      <c r="D43" s="12"/>
      <c r="E43" s="10"/>
      <c r="F43" s="10"/>
      <c r="G43" s="10"/>
      <c r="H43" s="10"/>
      <c r="I43" s="10"/>
      <c r="J43" s="10"/>
      <c r="K43" s="11"/>
      <c r="L43" s="8">
        <f>IF($K43="","",IF('Paramètres'!$B$16="Oui",ROUND($K43*'Paramètres'!$B$18,2),0))</f>
      </c>
      <c r="M43" s="8">
        <f>IF($K43="","",$K43+$L43)</f>
      </c>
      <c r="N43" s="8">
        <f>IF($B43="","",SUMIF(Recettes!$C$2:$C$401,$B43,Recettes!$D$2:$D$401))</f>
      </c>
      <c r="O43" s="8">
        <f>IF($B43="","",IF($P43="Annulée",0,ROUND($M43-$N43,2)))</f>
      </c>
      <c r="P43" s="10"/>
      <c r="Q43" s="9">
        <f>IF($C43="","",IF('Paramètres'!$B$16="Oui","TVA "&amp;TEXT('Paramètres'!$B$18*100,"0")&amp;" % — détailler montant HT, TVA et total TTC",IF($C43&gt;=DATE(2026,9,1),"TVA non applicable, art. L. 223-3 du CIBS","TVA non applicable, art. 293 B du CGI")))</f>
      </c>
      <c r="R43" s="9">
        <f>IF($A43="","",IF(COUNTIF(Factures!$A$2:$A$301,$A43)&gt;1,"⚠ numéro en double",IF(AND($A42&lt;&gt;"",$A43&lt;&gt;$A42+1),"⚠ numéro non consécutif",IF($C43="","⚠ date manquante",IF($G43="","⚠ client manquant",IF($J43="","⚠ détail de la prestation manquant",IF($K43="","⚠ montant manquant",IF(AND($H43&lt;&gt;"",$I43=""),"⚠ client pro : son adresse est obligatoire",IF(AND($E43="Avoir",$K43&gt;0),"⚠ un avoir se saisit en montant négatif",IF(AND($E43="Avoir",$F43=""),"⚠ un avoir doit citer la facture d’origine",IF($O43&lt;0,"⚠ encaissé supérieur au total de la facture","✓")))))))))))</f>
      </c>
    </row>
    <row r="44">
      <c r="A44" s="13"/>
      <c r="B44" s="9">
        <f>IF($A44="","",'Paramètres'!$B$14&amp;'Paramètres'!$B$13&amp;"-"&amp;TEXT($A44,"000"))</f>
      </c>
      <c r="C44" s="12"/>
      <c r="D44" s="12"/>
      <c r="E44" s="10"/>
      <c r="F44" s="10"/>
      <c r="G44" s="10"/>
      <c r="H44" s="10"/>
      <c r="I44" s="10"/>
      <c r="J44" s="10"/>
      <c r="K44" s="11"/>
      <c r="L44" s="8">
        <f>IF($K44="","",IF('Paramètres'!$B$16="Oui",ROUND($K44*'Paramètres'!$B$18,2),0))</f>
      </c>
      <c r="M44" s="8">
        <f>IF($K44="","",$K44+$L44)</f>
      </c>
      <c r="N44" s="8">
        <f>IF($B44="","",SUMIF(Recettes!$C$2:$C$401,$B44,Recettes!$D$2:$D$401))</f>
      </c>
      <c r="O44" s="8">
        <f>IF($B44="","",IF($P44="Annulée",0,ROUND($M44-$N44,2)))</f>
      </c>
      <c r="P44" s="10"/>
      <c r="Q44" s="9">
        <f>IF($C44="","",IF('Paramètres'!$B$16="Oui","TVA "&amp;TEXT('Paramètres'!$B$18*100,"0")&amp;" % — détailler montant HT, TVA et total TTC",IF($C44&gt;=DATE(2026,9,1),"TVA non applicable, art. L. 223-3 du CIBS","TVA non applicable, art. 293 B du CGI")))</f>
      </c>
      <c r="R44" s="9">
        <f>IF($A44="","",IF(COUNTIF(Factures!$A$2:$A$301,$A44)&gt;1,"⚠ numéro en double",IF(AND($A43&lt;&gt;"",$A44&lt;&gt;$A43+1),"⚠ numéro non consécutif",IF($C44="","⚠ date manquante",IF($G44="","⚠ client manquant",IF($J44="","⚠ détail de la prestation manquant",IF($K44="","⚠ montant manquant",IF(AND($H44&lt;&gt;"",$I44=""),"⚠ client pro : son adresse est obligatoire",IF(AND($E44="Avoir",$K44&gt;0),"⚠ un avoir se saisit en montant négatif",IF(AND($E44="Avoir",$F44=""),"⚠ un avoir doit citer la facture d’origine",IF($O44&lt;0,"⚠ encaissé supérieur au total de la facture","✓")))))))))))</f>
      </c>
    </row>
    <row r="45">
      <c r="A45" s="13"/>
      <c r="B45" s="9">
        <f>IF($A45="","",'Paramètres'!$B$14&amp;'Paramètres'!$B$13&amp;"-"&amp;TEXT($A45,"000"))</f>
      </c>
      <c r="C45" s="12"/>
      <c r="D45" s="12"/>
      <c r="E45" s="10"/>
      <c r="F45" s="10"/>
      <c r="G45" s="10"/>
      <c r="H45" s="10"/>
      <c r="I45" s="10"/>
      <c r="J45" s="10"/>
      <c r="K45" s="11"/>
      <c r="L45" s="8">
        <f>IF($K45="","",IF('Paramètres'!$B$16="Oui",ROUND($K45*'Paramètres'!$B$18,2),0))</f>
      </c>
      <c r="M45" s="8">
        <f>IF($K45="","",$K45+$L45)</f>
      </c>
      <c r="N45" s="8">
        <f>IF($B45="","",SUMIF(Recettes!$C$2:$C$401,$B45,Recettes!$D$2:$D$401))</f>
      </c>
      <c r="O45" s="8">
        <f>IF($B45="","",IF($P45="Annulée",0,ROUND($M45-$N45,2)))</f>
      </c>
      <c r="P45" s="10"/>
      <c r="Q45" s="9">
        <f>IF($C45="","",IF('Paramètres'!$B$16="Oui","TVA "&amp;TEXT('Paramètres'!$B$18*100,"0")&amp;" % — détailler montant HT, TVA et total TTC",IF($C45&gt;=DATE(2026,9,1),"TVA non applicable, art. L. 223-3 du CIBS","TVA non applicable, art. 293 B du CGI")))</f>
      </c>
      <c r="R45" s="9">
        <f>IF($A45="","",IF(COUNTIF(Factures!$A$2:$A$301,$A45)&gt;1,"⚠ numéro en double",IF(AND($A44&lt;&gt;"",$A45&lt;&gt;$A44+1),"⚠ numéro non consécutif",IF($C45="","⚠ date manquante",IF($G45="","⚠ client manquant",IF($J45="","⚠ détail de la prestation manquant",IF($K45="","⚠ montant manquant",IF(AND($H45&lt;&gt;"",$I45=""),"⚠ client pro : son adresse est obligatoire",IF(AND($E45="Avoir",$K45&gt;0),"⚠ un avoir se saisit en montant négatif",IF(AND($E45="Avoir",$F45=""),"⚠ un avoir doit citer la facture d’origine",IF($O45&lt;0,"⚠ encaissé supérieur au total de la facture","✓")))))))))))</f>
      </c>
    </row>
    <row r="46">
      <c r="A46" s="13"/>
      <c r="B46" s="9">
        <f>IF($A46="","",'Paramètres'!$B$14&amp;'Paramètres'!$B$13&amp;"-"&amp;TEXT($A46,"000"))</f>
      </c>
      <c r="C46" s="12"/>
      <c r="D46" s="12"/>
      <c r="E46" s="10"/>
      <c r="F46" s="10"/>
      <c r="G46" s="10"/>
      <c r="H46" s="10"/>
      <c r="I46" s="10"/>
      <c r="J46" s="10"/>
      <c r="K46" s="11"/>
      <c r="L46" s="8">
        <f>IF($K46="","",IF('Paramètres'!$B$16="Oui",ROUND($K46*'Paramètres'!$B$18,2),0))</f>
      </c>
      <c r="M46" s="8">
        <f>IF($K46="","",$K46+$L46)</f>
      </c>
      <c r="N46" s="8">
        <f>IF($B46="","",SUMIF(Recettes!$C$2:$C$401,$B46,Recettes!$D$2:$D$401))</f>
      </c>
      <c r="O46" s="8">
        <f>IF($B46="","",IF($P46="Annulée",0,ROUND($M46-$N46,2)))</f>
      </c>
      <c r="P46" s="10"/>
      <c r="Q46" s="9">
        <f>IF($C46="","",IF('Paramètres'!$B$16="Oui","TVA "&amp;TEXT('Paramètres'!$B$18*100,"0")&amp;" % — détailler montant HT, TVA et total TTC",IF($C46&gt;=DATE(2026,9,1),"TVA non applicable, art. L. 223-3 du CIBS","TVA non applicable, art. 293 B du CGI")))</f>
      </c>
      <c r="R46" s="9">
        <f>IF($A46="","",IF(COUNTIF(Factures!$A$2:$A$301,$A46)&gt;1,"⚠ numéro en double",IF(AND($A45&lt;&gt;"",$A46&lt;&gt;$A45+1),"⚠ numéro non consécutif",IF($C46="","⚠ date manquante",IF($G46="","⚠ client manquant",IF($J46="","⚠ détail de la prestation manquant",IF($K46="","⚠ montant manquant",IF(AND($H46&lt;&gt;"",$I46=""),"⚠ client pro : son adresse est obligatoire",IF(AND($E46="Avoir",$K46&gt;0),"⚠ un avoir se saisit en montant négatif",IF(AND($E46="Avoir",$F46=""),"⚠ un avoir doit citer la facture d’origine",IF($O46&lt;0,"⚠ encaissé supérieur au total de la facture","✓")))))))))))</f>
      </c>
    </row>
    <row r="47">
      <c r="A47" s="13"/>
      <c r="B47" s="9">
        <f>IF($A47="","",'Paramètres'!$B$14&amp;'Paramètres'!$B$13&amp;"-"&amp;TEXT($A47,"000"))</f>
      </c>
      <c r="C47" s="12"/>
      <c r="D47" s="12"/>
      <c r="E47" s="10"/>
      <c r="F47" s="10"/>
      <c r="G47" s="10"/>
      <c r="H47" s="10"/>
      <c r="I47" s="10"/>
      <c r="J47" s="10"/>
      <c r="K47" s="11"/>
      <c r="L47" s="8">
        <f>IF($K47="","",IF('Paramètres'!$B$16="Oui",ROUND($K47*'Paramètres'!$B$18,2),0))</f>
      </c>
      <c r="M47" s="8">
        <f>IF($K47="","",$K47+$L47)</f>
      </c>
      <c r="N47" s="8">
        <f>IF($B47="","",SUMIF(Recettes!$C$2:$C$401,$B47,Recettes!$D$2:$D$401))</f>
      </c>
      <c r="O47" s="8">
        <f>IF($B47="","",IF($P47="Annulée",0,ROUND($M47-$N47,2)))</f>
      </c>
      <c r="P47" s="10"/>
      <c r="Q47" s="9">
        <f>IF($C47="","",IF('Paramètres'!$B$16="Oui","TVA "&amp;TEXT('Paramètres'!$B$18*100,"0")&amp;" % — détailler montant HT, TVA et total TTC",IF($C47&gt;=DATE(2026,9,1),"TVA non applicable, art. L. 223-3 du CIBS","TVA non applicable, art. 293 B du CGI")))</f>
      </c>
      <c r="R47" s="9">
        <f>IF($A47="","",IF(COUNTIF(Factures!$A$2:$A$301,$A47)&gt;1,"⚠ numéro en double",IF(AND($A46&lt;&gt;"",$A47&lt;&gt;$A46+1),"⚠ numéro non consécutif",IF($C47="","⚠ date manquante",IF($G47="","⚠ client manquant",IF($J47="","⚠ détail de la prestation manquant",IF($K47="","⚠ montant manquant",IF(AND($H47&lt;&gt;"",$I47=""),"⚠ client pro : son adresse est obligatoire",IF(AND($E47="Avoir",$K47&gt;0),"⚠ un avoir se saisit en montant négatif",IF(AND($E47="Avoir",$F47=""),"⚠ un avoir doit citer la facture d’origine",IF($O47&lt;0,"⚠ encaissé supérieur au total de la facture","✓")))))))))))</f>
      </c>
    </row>
    <row r="48">
      <c r="A48" s="13"/>
      <c r="B48" s="9">
        <f>IF($A48="","",'Paramètres'!$B$14&amp;'Paramètres'!$B$13&amp;"-"&amp;TEXT($A48,"000"))</f>
      </c>
      <c r="C48" s="12"/>
      <c r="D48" s="12"/>
      <c r="E48" s="10"/>
      <c r="F48" s="10"/>
      <c r="G48" s="10"/>
      <c r="H48" s="10"/>
      <c r="I48" s="10"/>
      <c r="J48" s="10"/>
      <c r="K48" s="11"/>
      <c r="L48" s="8">
        <f>IF($K48="","",IF('Paramètres'!$B$16="Oui",ROUND($K48*'Paramètres'!$B$18,2),0))</f>
      </c>
      <c r="M48" s="8">
        <f>IF($K48="","",$K48+$L48)</f>
      </c>
      <c r="N48" s="8">
        <f>IF($B48="","",SUMIF(Recettes!$C$2:$C$401,$B48,Recettes!$D$2:$D$401))</f>
      </c>
      <c r="O48" s="8">
        <f>IF($B48="","",IF($P48="Annulée",0,ROUND($M48-$N48,2)))</f>
      </c>
      <c r="P48" s="10"/>
      <c r="Q48" s="9">
        <f>IF($C48="","",IF('Paramètres'!$B$16="Oui","TVA "&amp;TEXT('Paramètres'!$B$18*100,"0")&amp;" % — détailler montant HT, TVA et total TTC",IF($C48&gt;=DATE(2026,9,1),"TVA non applicable, art. L. 223-3 du CIBS","TVA non applicable, art. 293 B du CGI")))</f>
      </c>
      <c r="R48" s="9">
        <f>IF($A48="","",IF(COUNTIF(Factures!$A$2:$A$301,$A48)&gt;1,"⚠ numéro en double",IF(AND($A47&lt;&gt;"",$A48&lt;&gt;$A47+1),"⚠ numéro non consécutif",IF($C48="","⚠ date manquante",IF($G48="","⚠ client manquant",IF($J48="","⚠ détail de la prestation manquant",IF($K48="","⚠ montant manquant",IF(AND($H48&lt;&gt;"",$I48=""),"⚠ client pro : son adresse est obligatoire",IF(AND($E48="Avoir",$K48&gt;0),"⚠ un avoir se saisit en montant négatif",IF(AND($E48="Avoir",$F48=""),"⚠ un avoir doit citer la facture d’origine",IF($O48&lt;0,"⚠ encaissé supérieur au total de la facture","✓")))))))))))</f>
      </c>
    </row>
    <row r="49">
      <c r="A49" s="13"/>
      <c r="B49" s="9">
        <f>IF($A49="","",'Paramètres'!$B$14&amp;'Paramètres'!$B$13&amp;"-"&amp;TEXT($A49,"000"))</f>
      </c>
      <c r="C49" s="12"/>
      <c r="D49" s="12"/>
      <c r="E49" s="10"/>
      <c r="F49" s="10"/>
      <c r="G49" s="10"/>
      <c r="H49" s="10"/>
      <c r="I49" s="10"/>
      <c r="J49" s="10"/>
      <c r="K49" s="11"/>
      <c r="L49" s="8">
        <f>IF($K49="","",IF('Paramètres'!$B$16="Oui",ROUND($K49*'Paramètres'!$B$18,2),0))</f>
      </c>
      <c r="M49" s="8">
        <f>IF($K49="","",$K49+$L49)</f>
      </c>
      <c r="N49" s="8">
        <f>IF($B49="","",SUMIF(Recettes!$C$2:$C$401,$B49,Recettes!$D$2:$D$401))</f>
      </c>
      <c r="O49" s="8">
        <f>IF($B49="","",IF($P49="Annulée",0,ROUND($M49-$N49,2)))</f>
      </c>
      <c r="P49" s="10"/>
      <c r="Q49" s="9">
        <f>IF($C49="","",IF('Paramètres'!$B$16="Oui","TVA "&amp;TEXT('Paramètres'!$B$18*100,"0")&amp;" % — détailler montant HT, TVA et total TTC",IF($C49&gt;=DATE(2026,9,1),"TVA non applicable, art. L. 223-3 du CIBS","TVA non applicable, art. 293 B du CGI")))</f>
      </c>
      <c r="R49" s="9">
        <f>IF($A49="","",IF(COUNTIF(Factures!$A$2:$A$301,$A49)&gt;1,"⚠ numéro en double",IF(AND($A48&lt;&gt;"",$A49&lt;&gt;$A48+1),"⚠ numéro non consécutif",IF($C49="","⚠ date manquante",IF($G49="","⚠ client manquant",IF($J49="","⚠ détail de la prestation manquant",IF($K49="","⚠ montant manquant",IF(AND($H49&lt;&gt;"",$I49=""),"⚠ client pro : son adresse est obligatoire",IF(AND($E49="Avoir",$K49&gt;0),"⚠ un avoir se saisit en montant négatif",IF(AND($E49="Avoir",$F49=""),"⚠ un avoir doit citer la facture d’origine",IF($O49&lt;0,"⚠ encaissé supérieur au total de la facture","✓")))))))))))</f>
      </c>
    </row>
    <row r="50">
      <c r="A50" s="13"/>
      <c r="B50" s="9">
        <f>IF($A50="","",'Paramètres'!$B$14&amp;'Paramètres'!$B$13&amp;"-"&amp;TEXT($A50,"000"))</f>
      </c>
      <c r="C50" s="12"/>
      <c r="D50" s="12"/>
      <c r="E50" s="10"/>
      <c r="F50" s="10"/>
      <c r="G50" s="10"/>
      <c r="H50" s="10"/>
      <c r="I50" s="10"/>
      <c r="J50" s="10"/>
      <c r="K50" s="11"/>
      <c r="L50" s="8">
        <f>IF($K50="","",IF('Paramètres'!$B$16="Oui",ROUND($K50*'Paramètres'!$B$18,2),0))</f>
      </c>
      <c r="M50" s="8">
        <f>IF($K50="","",$K50+$L50)</f>
      </c>
      <c r="N50" s="8">
        <f>IF($B50="","",SUMIF(Recettes!$C$2:$C$401,$B50,Recettes!$D$2:$D$401))</f>
      </c>
      <c r="O50" s="8">
        <f>IF($B50="","",IF($P50="Annulée",0,ROUND($M50-$N50,2)))</f>
      </c>
      <c r="P50" s="10"/>
      <c r="Q50" s="9">
        <f>IF($C50="","",IF('Paramètres'!$B$16="Oui","TVA "&amp;TEXT('Paramètres'!$B$18*100,"0")&amp;" % — détailler montant HT, TVA et total TTC",IF($C50&gt;=DATE(2026,9,1),"TVA non applicable, art. L. 223-3 du CIBS","TVA non applicable, art. 293 B du CGI")))</f>
      </c>
      <c r="R50" s="9">
        <f>IF($A50="","",IF(COUNTIF(Factures!$A$2:$A$301,$A50)&gt;1,"⚠ numéro en double",IF(AND($A49&lt;&gt;"",$A50&lt;&gt;$A49+1),"⚠ numéro non consécutif",IF($C50="","⚠ date manquante",IF($G50="","⚠ client manquant",IF($J50="","⚠ détail de la prestation manquant",IF($K50="","⚠ montant manquant",IF(AND($H50&lt;&gt;"",$I50=""),"⚠ client pro : son adresse est obligatoire",IF(AND($E50="Avoir",$K50&gt;0),"⚠ un avoir se saisit en montant négatif",IF(AND($E50="Avoir",$F50=""),"⚠ un avoir doit citer la facture d’origine",IF($O50&lt;0,"⚠ encaissé supérieur au total de la facture","✓")))))))))))</f>
      </c>
    </row>
    <row r="51">
      <c r="A51" s="13"/>
      <c r="B51" s="9">
        <f>IF($A51="","",'Paramètres'!$B$14&amp;'Paramètres'!$B$13&amp;"-"&amp;TEXT($A51,"000"))</f>
      </c>
      <c r="C51" s="12"/>
      <c r="D51" s="12"/>
      <c r="E51" s="10"/>
      <c r="F51" s="10"/>
      <c r="G51" s="10"/>
      <c r="H51" s="10"/>
      <c r="I51" s="10"/>
      <c r="J51" s="10"/>
      <c r="K51" s="11"/>
      <c r="L51" s="8">
        <f>IF($K51="","",IF('Paramètres'!$B$16="Oui",ROUND($K51*'Paramètres'!$B$18,2),0))</f>
      </c>
      <c r="M51" s="8">
        <f>IF($K51="","",$K51+$L51)</f>
      </c>
      <c r="N51" s="8">
        <f>IF($B51="","",SUMIF(Recettes!$C$2:$C$401,$B51,Recettes!$D$2:$D$401))</f>
      </c>
      <c r="O51" s="8">
        <f>IF($B51="","",IF($P51="Annulée",0,ROUND($M51-$N51,2)))</f>
      </c>
      <c r="P51" s="10"/>
      <c r="Q51" s="9">
        <f>IF($C51="","",IF('Paramètres'!$B$16="Oui","TVA "&amp;TEXT('Paramètres'!$B$18*100,"0")&amp;" % — détailler montant HT, TVA et total TTC",IF($C51&gt;=DATE(2026,9,1),"TVA non applicable, art. L. 223-3 du CIBS","TVA non applicable, art. 293 B du CGI")))</f>
      </c>
      <c r="R51" s="9">
        <f>IF($A51="","",IF(COUNTIF(Factures!$A$2:$A$301,$A51)&gt;1,"⚠ numéro en double",IF(AND($A50&lt;&gt;"",$A51&lt;&gt;$A50+1),"⚠ numéro non consécutif",IF($C51="","⚠ date manquante",IF($G51="","⚠ client manquant",IF($J51="","⚠ détail de la prestation manquant",IF($K51="","⚠ montant manquant",IF(AND($H51&lt;&gt;"",$I51=""),"⚠ client pro : son adresse est obligatoire",IF(AND($E51="Avoir",$K51&gt;0),"⚠ un avoir se saisit en montant négatif",IF(AND($E51="Avoir",$F51=""),"⚠ un avoir doit citer la facture d’origine",IF($O51&lt;0,"⚠ encaissé supérieur au total de la facture","✓")))))))))))</f>
      </c>
    </row>
    <row r="52">
      <c r="A52" s="13"/>
      <c r="B52" s="9">
        <f>IF($A52="","",'Paramètres'!$B$14&amp;'Paramètres'!$B$13&amp;"-"&amp;TEXT($A52,"000"))</f>
      </c>
      <c r="C52" s="12"/>
      <c r="D52" s="12"/>
      <c r="E52" s="10"/>
      <c r="F52" s="10"/>
      <c r="G52" s="10"/>
      <c r="H52" s="10"/>
      <c r="I52" s="10"/>
      <c r="J52" s="10"/>
      <c r="K52" s="11"/>
      <c r="L52" s="8">
        <f>IF($K52="","",IF('Paramètres'!$B$16="Oui",ROUND($K52*'Paramètres'!$B$18,2),0))</f>
      </c>
      <c r="M52" s="8">
        <f>IF($K52="","",$K52+$L52)</f>
      </c>
      <c r="N52" s="8">
        <f>IF($B52="","",SUMIF(Recettes!$C$2:$C$401,$B52,Recettes!$D$2:$D$401))</f>
      </c>
      <c r="O52" s="8">
        <f>IF($B52="","",IF($P52="Annulée",0,ROUND($M52-$N52,2)))</f>
      </c>
      <c r="P52" s="10"/>
      <c r="Q52" s="9">
        <f>IF($C52="","",IF('Paramètres'!$B$16="Oui","TVA "&amp;TEXT('Paramètres'!$B$18*100,"0")&amp;" % — détailler montant HT, TVA et total TTC",IF($C52&gt;=DATE(2026,9,1),"TVA non applicable, art. L. 223-3 du CIBS","TVA non applicable, art. 293 B du CGI")))</f>
      </c>
      <c r="R52" s="9">
        <f>IF($A52="","",IF(COUNTIF(Factures!$A$2:$A$301,$A52)&gt;1,"⚠ numéro en double",IF(AND($A51&lt;&gt;"",$A52&lt;&gt;$A51+1),"⚠ numéro non consécutif",IF($C52="","⚠ date manquante",IF($G52="","⚠ client manquant",IF($J52="","⚠ détail de la prestation manquant",IF($K52="","⚠ montant manquant",IF(AND($H52&lt;&gt;"",$I52=""),"⚠ client pro : son adresse est obligatoire",IF(AND($E52="Avoir",$K52&gt;0),"⚠ un avoir se saisit en montant négatif",IF(AND($E52="Avoir",$F52=""),"⚠ un avoir doit citer la facture d’origine",IF($O52&lt;0,"⚠ encaissé supérieur au total de la facture","✓")))))))))))</f>
      </c>
    </row>
    <row r="53">
      <c r="A53" s="13"/>
      <c r="B53" s="9">
        <f>IF($A53="","",'Paramètres'!$B$14&amp;'Paramètres'!$B$13&amp;"-"&amp;TEXT($A53,"000"))</f>
      </c>
      <c r="C53" s="12"/>
      <c r="D53" s="12"/>
      <c r="E53" s="10"/>
      <c r="F53" s="10"/>
      <c r="G53" s="10"/>
      <c r="H53" s="10"/>
      <c r="I53" s="10"/>
      <c r="J53" s="10"/>
      <c r="K53" s="11"/>
      <c r="L53" s="8">
        <f>IF($K53="","",IF('Paramètres'!$B$16="Oui",ROUND($K53*'Paramètres'!$B$18,2),0))</f>
      </c>
      <c r="M53" s="8">
        <f>IF($K53="","",$K53+$L53)</f>
      </c>
      <c r="N53" s="8">
        <f>IF($B53="","",SUMIF(Recettes!$C$2:$C$401,$B53,Recettes!$D$2:$D$401))</f>
      </c>
      <c r="O53" s="8">
        <f>IF($B53="","",IF($P53="Annulée",0,ROUND($M53-$N53,2)))</f>
      </c>
      <c r="P53" s="10"/>
      <c r="Q53" s="9">
        <f>IF($C53="","",IF('Paramètres'!$B$16="Oui","TVA "&amp;TEXT('Paramètres'!$B$18*100,"0")&amp;" % — détailler montant HT, TVA et total TTC",IF($C53&gt;=DATE(2026,9,1),"TVA non applicable, art. L. 223-3 du CIBS","TVA non applicable, art. 293 B du CGI")))</f>
      </c>
      <c r="R53" s="9">
        <f>IF($A53="","",IF(COUNTIF(Factures!$A$2:$A$301,$A53)&gt;1,"⚠ numéro en double",IF(AND($A52&lt;&gt;"",$A53&lt;&gt;$A52+1),"⚠ numéro non consécutif",IF($C53="","⚠ date manquante",IF($G53="","⚠ client manquant",IF($J53="","⚠ détail de la prestation manquant",IF($K53="","⚠ montant manquant",IF(AND($H53&lt;&gt;"",$I53=""),"⚠ client pro : son adresse est obligatoire",IF(AND($E53="Avoir",$K53&gt;0),"⚠ un avoir se saisit en montant négatif",IF(AND($E53="Avoir",$F53=""),"⚠ un avoir doit citer la facture d’origine",IF($O53&lt;0,"⚠ encaissé supérieur au total de la facture","✓")))))))))))</f>
      </c>
    </row>
    <row r="54">
      <c r="A54" s="13"/>
      <c r="B54" s="9">
        <f>IF($A54="","",'Paramètres'!$B$14&amp;'Paramètres'!$B$13&amp;"-"&amp;TEXT($A54,"000"))</f>
      </c>
      <c r="C54" s="12"/>
      <c r="D54" s="12"/>
      <c r="E54" s="10"/>
      <c r="F54" s="10"/>
      <c r="G54" s="10"/>
      <c r="H54" s="10"/>
      <c r="I54" s="10"/>
      <c r="J54" s="10"/>
      <c r="K54" s="11"/>
      <c r="L54" s="8">
        <f>IF($K54="","",IF('Paramètres'!$B$16="Oui",ROUND($K54*'Paramètres'!$B$18,2),0))</f>
      </c>
      <c r="M54" s="8">
        <f>IF($K54="","",$K54+$L54)</f>
      </c>
      <c r="N54" s="8">
        <f>IF($B54="","",SUMIF(Recettes!$C$2:$C$401,$B54,Recettes!$D$2:$D$401))</f>
      </c>
      <c r="O54" s="8">
        <f>IF($B54="","",IF($P54="Annulée",0,ROUND($M54-$N54,2)))</f>
      </c>
      <c r="P54" s="10"/>
      <c r="Q54" s="9">
        <f>IF($C54="","",IF('Paramètres'!$B$16="Oui","TVA "&amp;TEXT('Paramètres'!$B$18*100,"0")&amp;" % — détailler montant HT, TVA et total TTC",IF($C54&gt;=DATE(2026,9,1),"TVA non applicable, art. L. 223-3 du CIBS","TVA non applicable, art. 293 B du CGI")))</f>
      </c>
      <c r="R54" s="9">
        <f>IF($A54="","",IF(COUNTIF(Factures!$A$2:$A$301,$A54)&gt;1,"⚠ numéro en double",IF(AND($A53&lt;&gt;"",$A54&lt;&gt;$A53+1),"⚠ numéro non consécutif",IF($C54="","⚠ date manquante",IF($G54="","⚠ client manquant",IF($J54="","⚠ détail de la prestation manquant",IF($K54="","⚠ montant manquant",IF(AND($H54&lt;&gt;"",$I54=""),"⚠ client pro : son adresse est obligatoire",IF(AND($E54="Avoir",$K54&gt;0),"⚠ un avoir se saisit en montant négatif",IF(AND($E54="Avoir",$F54=""),"⚠ un avoir doit citer la facture d’origine",IF($O54&lt;0,"⚠ encaissé supérieur au total de la facture","✓")))))))))))</f>
      </c>
    </row>
    <row r="55">
      <c r="A55" s="13"/>
      <c r="B55" s="9">
        <f>IF($A55="","",'Paramètres'!$B$14&amp;'Paramètres'!$B$13&amp;"-"&amp;TEXT($A55,"000"))</f>
      </c>
      <c r="C55" s="12"/>
      <c r="D55" s="12"/>
      <c r="E55" s="10"/>
      <c r="F55" s="10"/>
      <c r="G55" s="10"/>
      <c r="H55" s="10"/>
      <c r="I55" s="10"/>
      <c r="J55" s="10"/>
      <c r="K55" s="11"/>
      <c r="L55" s="8">
        <f>IF($K55="","",IF('Paramètres'!$B$16="Oui",ROUND($K55*'Paramètres'!$B$18,2),0))</f>
      </c>
      <c r="M55" s="8">
        <f>IF($K55="","",$K55+$L55)</f>
      </c>
      <c r="N55" s="8">
        <f>IF($B55="","",SUMIF(Recettes!$C$2:$C$401,$B55,Recettes!$D$2:$D$401))</f>
      </c>
      <c r="O55" s="8">
        <f>IF($B55="","",IF($P55="Annulée",0,ROUND($M55-$N55,2)))</f>
      </c>
      <c r="P55" s="10"/>
      <c r="Q55" s="9">
        <f>IF($C55="","",IF('Paramètres'!$B$16="Oui","TVA "&amp;TEXT('Paramètres'!$B$18*100,"0")&amp;" % — détailler montant HT, TVA et total TTC",IF($C55&gt;=DATE(2026,9,1),"TVA non applicable, art. L. 223-3 du CIBS","TVA non applicable, art. 293 B du CGI")))</f>
      </c>
      <c r="R55" s="9">
        <f>IF($A55="","",IF(COUNTIF(Factures!$A$2:$A$301,$A55)&gt;1,"⚠ numéro en double",IF(AND($A54&lt;&gt;"",$A55&lt;&gt;$A54+1),"⚠ numéro non consécutif",IF($C55="","⚠ date manquante",IF($G55="","⚠ client manquant",IF($J55="","⚠ détail de la prestation manquant",IF($K55="","⚠ montant manquant",IF(AND($H55&lt;&gt;"",$I55=""),"⚠ client pro : son adresse est obligatoire",IF(AND($E55="Avoir",$K55&gt;0),"⚠ un avoir se saisit en montant négatif",IF(AND($E55="Avoir",$F55=""),"⚠ un avoir doit citer la facture d’origine",IF($O55&lt;0,"⚠ encaissé supérieur au total de la facture","✓")))))))))))</f>
      </c>
    </row>
    <row r="56">
      <c r="A56" s="13"/>
      <c r="B56" s="9">
        <f>IF($A56="","",'Paramètres'!$B$14&amp;'Paramètres'!$B$13&amp;"-"&amp;TEXT($A56,"000"))</f>
      </c>
      <c r="C56" s="12"/>
      <c r="D56" s="12"/>
      <c r="E56" s="10"/>
      <c r="F56" s="10"/>
      <c r="G56" s="10"/>
      <c r="H56" s="10"/>
      <c r="I56" s="10"/>
      <c r="J56" s="10"/>
      <c r="K56" s="11"/>
      <c r="L56" s="8">
        <f>IF($K56="","",IF('Paramètres'!$B$16="Oui",ROUND($K56*'Paramètres'!$B$18,2),0))</f>
      </c>
      <c r="M56" s="8">
        <f>IF($K56="","",$K56+$L56)</f>
      </c>
      <c r="N56" s="8">
        <f>IF($B56="","",SUMIF(Recettes!$C$2:$C$401,$B56,Recettes!$D$2:$D$401))</f>
      </c>
      <c r="O56" s="8">
        <f>IF($B56="","",IF($P56="Annulée",0,ROUND($M56-$N56,2)))</f>
      </c>
      <c r="P56" s="10"/>
      <c r="Q56" s="9">
        <f>IF($C56="","",IF('Paramètres'!$B$16="Oui","TVA "&amp;TEXT('Paramètres'!$B$18*100,"0")&amp;" % — détailler montant HT, TVA et total TTC",IF($C56&gt;=DATE(2026,9,1),"TVA non applicable, art. L. 223-3 du CIBS","TVA non applicable, art. 293 B du CGI")))</f>
      </c>
      <c r="R56" s="9">
        <f>IF($A56="","",IF(COUNTIF(Factures!$A$2:$A$301,$A56)&gt;1,"⚠ numéro en double",IF(AND($A55&lt;&gt;"",$A56&lt;&gt;$A55+1),"⚠ numéro non consécutif",IF($C56="","⚠ date manquante",IF($G56="","⚠ client manquant",IF($J56="","⚠ détail de la prestation manquant",IF($K56="","⚠ montant manquant",IF(AND($H56&lt;&gt;"",$I56=""),"⚠ client pro : son adresse est obligatoire",IF(AND($E56="Avoir",$K56&gt;0),"⚠ un avoir se saisit en montant négatif",IF(AND($E56="Avoir",$F56=""),"⚠ un avoir doit citer la facture d’origine",IF($O56&lt;0,"⚠ encaissé supérieur au total de la facture","✓")))))))))))</f>
      </c>
    </row>
    <row r="57">
      <c r="A57" s="13"/>
      <c r="B57" s="9">
        <f>IF($A57="","",'Paramètres'!$B$14&amp;'Paramètres'!$B$13&amp;"-"&amp;TEXT($A57,"000"))</f>
      </c>
      <c r="C57" s="12"/>
      <c r="D57" s="12"/>
      <c r="E57" s="10"/>
      <c r="F57" s="10"/>
      <c r="G57" s="10"/>
      <c r="H57" s="10"/>
      <c r="I57" s="10"/>
      <c r="J57" s="10"/>
      <c r="K57" s="11"/>
      <c r="L57" s="8">
        <f>IF($K57="","",IF('Paramètres'!$B$16="Oui",ROUND($K57*'Paramètres'!$B$18,2),0))</f>
      </c>
      <c r="M57" s="8">
        <f>IF($K57="","",$K57+$L57)</f>
      </c>
      <c r="N57" s="8">
        <f>IF($B57="","",SUMIF(Recettes!$C$2:$C$401,$B57,Recettes!$D$2:$D$401))</f>
      </c>
      <c r="O57" s="8">
        <f>IF($B57="","",IF($P57="Annulée",0,ROUND($M57-$N57,2)))</f>
      </c>
      <c r="P57" s="10"/>
      <c r="Q57" s="9">
        <f>IF($C57="","",IF('Paramètres'!$B$16="Oui","TVA "&amp;TEXT('Paramètres'!$B$18*100,"0")&amp;" % — détailler montant HT, TVA et total TTC",IF($C57&gt;=DATE(2026,9,1),"TVA non applicable, art. L. 223-3 du CIBS","TVA non applicable, art. 293 B du CGI")))</f>
      </c>
      <c r="R57" s="9">
        <f>IF($A57="","",IF(COUNTIF(Factures!$A$2:$A$301,$A57)&gt;1,"⚠ numéro en double",IF(AND($A56&lt;&gt;"",$A57&lt;&gt;$A56+1),"⚠ numéro non consécutif",IF($C57="","⚠ date manquante",IF($G57="","⚠ client manquant",IF($J57="","⚠ détail de la prestation manquant",IF($K57="","⚠ montant manquant",IF(AND($H57&lt;&gt;"",$I57=""),"⚠ client pro : son adresse est obligatoire",IF(AND($E57="Avoir",$K57&gt;0),"⚠ un avoir se saisit en montant négatif",IF(AND($E57="Avoir",$F57=""),"⚠ un avoir doit citer la facture d’origine",IF($O57&lt;0,"⚠ encaissé supérieur au total de la facture","✓")))))))))))</f>
      </c>
    </row>
    <row r="58">
      <c r="A58" s="13"/>
      <c r="B58" s="9">
        <f>IF($A58="","",'Paramètres'!$B$14&amp;'Paramètres'!$B$13&amp;"-"&amp;TEXT($A58,"000"))</f>
      </c>
      <c r="C58" s="12"/>
      <c r="D58" s="12"/>
      <c r="E58" s="10"/>
      <c r="F58" s="10"/>
      <c r="G58" s="10"/>
      <c r="H58" s="10"/>
      <c r="I58" s="10"/>
      <c r="J58" s="10"/>
      <c r="K58" s="11"/>
      <c r="L58" s="8">
        <f>IF($K58="","",IF('Paramètres'!$B$16="Oui",ROUND($K58*'Paramètres'!$B$18,2),0))</f>
      </c>
      <c r="M58" s="8">
        <f>IF($K58="","",$K58+$L58)</f>
      </c>
      <c r="N58" s="8">
        <f>IF($B58="","",SUMIF(Recettes!$C$2:$C$401,$B58,Recettes!$D$2:$D$401))</f>
      </c>
      <c r="O58" s="8">
        <f>IF($B58="","",IF($P58="Annulée",0,ROUND($M58-$N58,2)))</f>
      </c>
      <c r="P58" s="10"/>
      <c r="Q58" s="9">
        <f>IF($C58="","",IF('Paramètres'!$B$16="Oui","TVA "&amp;TEXT('Paramètres'!$B$18*100,"0")&amp;" % — détailler montant HT, TVA et total TTC",IF($C58&gt;=DATE(2026,9,1),"TVA non applicable, art. L. 223-3 du CIBS","TVA non applicable, art. 293 B du CGI")))</f>
      </c>
      <c r="R58" s="9">
        <f>IF($A58="","",IF(COUNTIF(Factures!$A$2:$A$301,$A58)&gt;1,"⚠ numéro en double",IF(AND($A57&lt;&gt;"",$A58&lt;&gt;$A57+1),"⚠ numéro non consécutif",IF($C58="","⚠ date manquante",IF($G58="","⚠ client manquant",IF($J58="","⚠ détail de la prestation manquant",IF($K58="","⚠ montant manquant",IF(AND($H58&lt;&gt;"",$I58=""),"⚠ client pro : son adresse est obligatoire",IF(AND($E58="Avoir",$K58&gt;0),"⚠ un avoir se saisit en montant négatif",IF(AND($E58="Avoir",$F58=""),"⚠ un avoir doit citer la facture d’origine",IF($O58&lt;0,"⚠ encaissé supérieur au total de la facture","✓")))))))))))</f>
      </c>
    </row>
    <row r="59">
      <c r="A59" s="13"/>
      <c r="B59" s="9">
        <f>IF($A59="","",'Paramètres'!$B$14&amp;'Paramètres'!$B$13&amp;"-"&amp;TEXT($A59,"000"))</f>
      </c>
      <c r="C59" s="12"/>
      <c r="D59" s="12"/>
      <c r="E59" s="10"/>
      <c r="F59" s="10"/>
      <c r="G59" s="10"/>
      <c r="H59" s="10"/>
      <c r="I59" s="10"/>
      <c r="J59" s="10"/>
      <c r="K59" s="11"/>
      <c r="L59" s="8">
        <f>IF($K59="","",IF('Paramètres'!$B$16="Oui",ROUND($K59*'Paramètres'!$B$18,2),0))</f>
      </c>
      <c r="M59" s="8">
        <f>IF($K59="","",$K59+$L59)</f>
      </c>
      <c r="N59" s="8">
        <f>IF($B59="","",SUMIF(Recettes!$C$2:$C$401,$B59,Recettes!$D$2:$D$401))</f>
      </c>
      <c r="O59" s="8">
        <f>IF($B59="","",IF($P59="Annulée",0,ROUND($M59-$N59,2)))</f>
      </c>
      <c r="P59" s="10"/>
      <c r="Q59" s="9">
        <f>IF($C59="","",IF('Paramètres'!$B$16="Oui","TVA "&amp;TEXT('Paramètres'!$B$18*100,"0")&amp;" % — détailler montant HT, TVA et total TTC",IF($C59&gt;=DATE(2026,9,1),"TVA non applicable, art. L. 223-3 du CIBS","TVA non applicable, art. 293 B du CGI")))</f>
      </c>
      <c r="R59" s="9">
        <f>IF($A59="","",IF(COUNTIF(Factures!$A$2:$A$301,$A59)&gt;1,"⚠ numéro en double",IF(AND($A58&lt;&gt;"",$A59&lt;&gt;$A58+1),"⚠ numéro non consécutif",IF($C59="","⚠ date manquante",IF($G59="","⚠ client manquant",IF($J59="","⚠ détail de la prestation manquant",IF($K59="","⚠ montant manquant",IF(AND($H59&lt;&gt;"",$I59=""),"⚠ client pro : son adresse est obligatoire",IF(AND($E59="Avoir",$K59&gt;0),"⚠ un avoir se saisit en montant négatif",IF(AND($E59="Avoir",$F59=""),"⚠ un avoir doit citer la facture d’origine",IF($O59&lt;0,"⚠ encaissé supérieur au total de la facture","✓")))))))))))</f>
      </c>
    </row>
    <row r="60">
      <c r="A60" s="13"/>
      <c r="B60" s="9">
        <f>IF($A60="","",'Paramètres'!$B$14&amp;'Paramètres'!$B$13&amp;"-"&amp;TEXT($A60,"000"))</f>
      </c>
      <c r="C60" s="12"/>
      <c r="D60" s="12"/>
      <c r="E60" s="10"/>
      <c r="F60" s="10"/>
      <c r="G60" s="10"/>
      <c r="H60" s="10"/>
      <c r="I60" s="10"/>
      <c r="J60" s="10"/>
      <c r="K60" s="11"/>
      <c r="L60" s="8">
        <f>IF($K60="","",IF('Paramètres'!$B$16="Oui",ROUND($K60*'Paramètres'!$B$18,2),0))</f>
      </c>
      <c r="M60" s="8">
        <f>IF($K60="","",$K60+$L60)</f>
      </c>
      <c r="N60" s="8">
        <f>IF($B60="","",SUMIF(Recettes!$C$2:$C$401,$B60,Recettes!$D$2:$D$401))</f>
      </c>
      <c r="O60" s="8">
        <f>IF($B60="","",IF($P60="Annulée",0,ROUND($M60-$N60,2)))</f>
      </c>
      <c r="P60" s="10"/>
      <c r="Q60" s="9">
        <f>IF($C60="","",IF('Paramètres'!$B$16="Oui","TVA "&amp;TEXT('Paramètres'!$B$18*100,"0")&amp;" % — détailler montant HT, TVA et total TTC",IF($C60&gt;=DATE(2026,9,1),"TVA non applicable, art. L. 223-3 du CIBS","TVA non applicable, art. 293 B du CGI")))</f>
      </c>
      <c r="R60" s="9">
        <f>IF($A60="","",IF(COUNTIF(Factures!$A$2:$A$301,$A60)&gt;1,"⚠ numéro en double",IF(AND($A59&lt;&gt;"",$A60&lt;&gt;$A59+1),"⚠ numéro non consécutif",IF($C60="","⚠ date manquante",IF($G60="","⚠ client manquant",IF($J60="","⚠ détail de la prestation manquant",IF($K60="","⚠ montant manquant",IF(AND($H60&lt;&gt;"",$I60=""),"⚠ client pro : son adresse est obligatoire",IF(AND($E60="Avoir",$K60&gt;0),"⚠ un avoir se saisit en montant négatif",IF(AND($E60="Avoir",$F60=""),"⚠ un avoir doit citer la facture d’origine",IF($O60&lt;0,"⚠ encaissé supérieur au total de la facture","✓")))))))))))</f>
      </c>
    </row>
    <row r="61">
      <c r="A61" s="13"/>
      <c r="B61" s="9">
        <f>IF($A61="","",'Paramètres'!$B$14&amp;'Paramètres'!$B$13&amp;"-"&amp;TEXT($A61,"000"))</f>
      </c>
      <c r="C61" s="12"/>
      <c r="D61" s="12"/>
      <c r="E61" s="10"/>
      <c r="F61" s="10"/>
      <c r="G61" s="10"/>
      <c r="H61" s="10"/>
      <c r="I61" s="10"/>
      <c r="J61" s="10"/>
      <c r="K61" s="11"/>
      <c r="L61" s="8">
        <f>IF($K61="","",IF('Paramètres'!$B$16="Oui",ROUND($K61*'Paramètres'!$B$18,2),0))</f>
      </c>
      <c r="M61" s="8">
        <f>IF($K61="","",$K61+$L61)</f>
      </c>
      <c r="N61" s="8">
        <f>IF($B61="","",SUMIF(Recettes!$C$2:$C$401,$B61,Recettes!$D$2:$D$401))</f>
      </c>
      <c r="O61" s="8">
        <f>IF($B61="","",IF($P61="Annulée",0,ROUND($M61-$N61,2)))</f>
      </c>
      <c r="P61" s="10"/>
      <c r="Q61" s="9">
        <f>IF($C61="","",IF('Paramètres'!$B$16="Oui","TVA "&amp;TEXT('Paramètres'!$B$18*100,"0")&amp;" % — détailler montant HT, TVA et total TTC",IF($C61&gt;=DATE(2026,9,1),"TVA non applicable, art. L. 223-3 du CIBS","TVA non applicable, art. 293 B du CGI")))</f>
      </c>
      <c r="R61" s="9">
        <f>IF($A61="","",IF(COUNTIF(Factures!$A$2:$A$301,$A61)&gt;1,"⚠ numéro en double",IF(AND($A60&lt;&gt;"",$A61&lt;&gt;$A60+1),"⚠ numéro non consécutif",IF($C61="","⚠ date manquante",IF($G61="","⚠ client manquant",IF($J61="","⚠ détail de la prestation manquant",IF($K61="","⚠ montant manquant",IF(AND($H61&lt;&gt;"",$I61=""),"⚠ client pro : son adresse est obligatoire",IF(AND($E61="Avoir",$K61&gt;0),"⚠ un avoir se saisit en montant négatif",IF(AND($E61="Avoir",$F61=""),"⚠ un avoir doit citer la facture d’origine",IF($O61&lt;0,"⚠ encaissé supérieur au total de la facture","✓")))))))))))</f>
      </c>
    </row>
    <row r="62">
      <c r="A62" s="13"/>
      <c r="B62" s="9">
        <f>IF($A62="","",'Paramètres'!$B$14&amp;'Paramètres'!$B$13&amp;"-"&amp;TEXT($A62,"000"))</f>
      </c>
      <c r="C62" s="12"/>
      <c r="D62" s="12"/>
      <c r="E62" s="10"/>
      <c r="F62" s="10"/>
      <c r="G62" s="10"/>
      <c r="H62" s="10"/>
      <c r="I62" s="10"/>
      <c r="J62" s="10"/>
      <c r="K62" s="11"/>
      <c r="L62" s="8">
        <f>IF($K62="","",IF('Paramètres'!$B$16="Oui",ROUND($K62*'Paramètres'!$B$18,2),0))</f>
      </c>
      <c r="M62" s="8">
        <f>IF($K62="","",$K62+$L62)</f>
      </c>
      <c r="N62" s="8">
        <f>IF($B62="","",SUMIF(Recettes!$C$2:$C$401,$B62,Recettes!$D$2:$D$401))</f>
      </c>
      <c r="O62" s="8">
        <f>IF($B62="","",IF($P62="Annulée",0,ROUND($M62-$N62,2)))</f>
      </c>
      <c r="P62" s="10"/>
      <c r="Q62" s="9">
        <f>IF($C62="","",IF('Paramètres'!$B$16="Oui","TVA "&amp;TEXT('Paramètres'!$B$18*100,"0")&amp;" % — détailler montant HT, TVA et total TTC",IF($C62&gt;=DATE(2026,9,1),"TVA non applicable, art. L. 223-3 du CIBS","TVA non applicable, art. 293 B du CGI")))</f>
      </c>
      <c r="R62" s="9">
        <f>IF($A62="","",IF(COUNTIF(Factures!$A$2:$A$301,$A62)&gt;1,"⚠ numéro en double",IF(AND($A61&lt;&gt;"",$A62&lt;&gt;$A61+1),"⚠ numéro non consécutif",IF($C62="","⚠ date manquante",IF($G62="","⚠ client manquant",IF($J62="","⚠ détail de la prestation manquant",IF($K62="","⚠ montant manquant",IF(AND($H62&lt;&gt;"",$I62=""),"⚠ client pro : son adresse est obligatoire",IF(AND($E62="Avoir",$K62&gt;0),"⚠ un avoir se saisit en montant négatif",IF(AND($E62="Avoir",$F62=""),"⚠ un avoir doit citer la facture d’origine",IF($O62&lt;0,"⚠ encaissé supérieur au total de la facture","✓")))))))))))</f>
      </c>
    </row>
    <row r="63">
      <c r="A63" s="13"/>
      <c r="B63" s="9">
        <f>IF($A63="","",'Paramètres'!$B$14&amp;'Paramètres'!$B$13&amp;"-"&amp;TEXT($A63,"000"))</f>
      </c>
      <c r="C63" s="12"/>
      <c r="D63" s="12"/>
      <c r="E63" s="10"/>
      <c r="F63" s="10"/>
      <c r="G63" s="10"/>
      <c r="H63" s="10"/>
      <c r="I63" s="10"/>
      <c r="J63" s="10"/>
      <c r="K63" s="11"/>
      <c r="L63" s="8">
        <f>IF($K63="","",IF('Paramètres'!$B$16="Oui",ROUND($K63*'Paramètres'!$B$18,2),0))</f>
      </c>
      <c r="M63" s="8">
        <f>IF($K63="","",$K63+$L63)</f>
      </c>
      <c r="N63" s="8">
        <f>IF($B63="","",SUMIF(Recettes!$C$2:$C$401,$B63,Recettes!$D$2:$D$401))</f>
      </c>
      <c r="O63" s="8">
        <f>IF($B63="","",IF($P63="Annulée",0,ROUND($M63-$N63,2)))</f>
      </c>
      <c r="P63" s="10"/>
      <c r="Q63" s="9">
        <f>IF($C63="","",IF('Paramètres'!$B$16="Oui","TVA "&amp;TEXT('Paramètres'!$B$18*100,"0")&amp;" % — détailler montant HT, TVA et total TTC",IF($C63&gt;=DATE(2026,9,1),"TVA non applicable, art. L. 223-3 du CIBS","TVA non applicable, art. 293 B du CGI")))</f>
      </c>
      <c r="R63" s="9">
        <f>IF($A63="","",IF(COUNTIF(Factures!$A$2:$A$301,$A63)&gt;1,"⚠ numéro en double",IF(AND($A62&lt;&gt;"",$A63&lt;&gt;$A62+1),"⚠ numéro non consécutif",IF($C63="","⚠ date manquante",IF($G63="","⚠ client manquant",IF($J63="","⚠ détail de la prestation manquant",IF($K63="","⚠ montant manquant",IF(AND($H63&lt;&gt;"",$I63=""),"⚠ client pro : son adresse est obligatoire",IF(AND($E63="Avoir",$K63&gt;0),"⚠ un avoir se saisit en montant négatif",IF(AND($E63="Avoir",$F63=""),"⚠ un avoir doit citer la facture d’origine",IF($O63&lt;0,"⚠ encaissé supérieur au total de la facture","✓")))))))))))</f>
      </c>
    </row>
    <row r="64">
      <c r="A64" s="13"/>
      <c r="B64" s="9">
        <f>IF($A64="","",'Paramètres'!$B$14&amp;'Paramètres'!$B$13&amp;"-"&amp;TEXT($A64,"000"))</f>
      </c>
      <c r="C64" s="12"/>
      <c r="D64" s="12"/>
      <c r="E64" s="10"/>
      <c r="F64" s="10"/>
      <c r="G64" s="10"/>
      <c r="H64" s="10"/>
      <c r="I64" s="10"/>
      <c r="J64" s="10"/>
      <c r="K64" s="11"/>
      <c r="L64" s="8">
        <f>IF($K64="","",IF('Paramètres'!$B$16="Oui",ROUND($K64*'Paramètres'!$B$18,2),0))</f>
      </c>
      <c r="M64" s="8">
        <f>IF($K64="","",$K64+$L64)</f>
      </c>
      <c r="N64" s="8">
        <f>IF($B64="","",SUMIF(Recettes!$C$2:$C$401,$B64,Recettes!$D$2:$D$401))</f>
      </c>
      <c r="O64" s="8">
        <f>IF($B64="","",IF($P64="Annulée",0,ROUND($M64-$N64,2)))</f>
      </c>
      <c r="P64" s="10"/>
      <c r="Q64" s="9">
        <f>IF($C64="","",IF('Paramètres'!$B$16="Oui","TVA "&amp;TEXT('Paramètres'!$B$18*100,"0")&amp;" % — détailler montant HT, TVA et total TTC",IF($C64&gt;=DATE(2026,9,1),"TVA non applicable, art. L. 223-3 du CIBS","TVA non applicable, art. 293 B du CGI")))</f>
      </c>
      <c r="R64" s="9">
        <f>IF($A64="","",IF(COUNTIF(Factures!$A$2:$A$301,$A64)&gt;1,"⚠ numéro en double",IF(AND($A63&lt;&gt;"",$A64&lt;&gt;$A63+1),"⚠ numéro non consécutif",IF($C64="","⚠ date manquante",IF($G64="","⚠ client manquant",IF($J64="","⚠ détail de la prestation manquant",IF($K64="","⚠ montant manquant",IF(AND($H64&lt;&gt;"",$I64=""),"⚠ client pro : son adresse est obligatoire",IF(AND($E64="Avoir",$K64&gt;0),"⚠ un avoir se saisit en montant négatif",IF(AND($E64="Avoir",$F64=""),"⚠ un avoir doit citer la facture d’origine",IF($O64&lt;0,"⚠ encaissé supérieur au total de la facture","✓")))))))))))</f>
      </c>
    </row>
    <row r="65">
      <c r="A65" s="13"/>
      <c r="B65" s="9">
        <f>IF($A65="","",'Paramètres'!$B$14&amp;'Paramètres'!$B$13&amp;"-"&amp;TEXT($A65,"000"))</f>
      </c>
      <c r="C65" s="12"/>
      <c r="D65" s="12"/>
      <c r="E65" s="10"/>
      <c r="F65" s="10"/>
      <c r="G65" s="10"/>
      <c r="H65" s="10"/>
      <c r="I65" s="10"/>
      <c r="J65" s="10"/>
      <c r="K65" s="11"/>
      <c r="L65" s="8">
        <f>IF($K65="","",IF('Paramètres'!$B$16="Oui",ROUND($K65*'Paramètres'!$B$18,2),0))</f>
      </c>
      <c r="M65" s="8">
        <f>IF($K65="","",$K65+$L65)</f>
      </c>
      <c r="N65" s="8">
        <f>IF($B65="","",SUMIF(Recettes!$C$2:$C$401,$B65,Recettes!$D$2:$D$401))</f>
      </c>
      <c r="O65" s="8">
        <f>IF($B65="","",IF($P65="Annulée",0,ROUND($M65-$N65,2)))</f>
      </c>
      <c r="P65" s="10"/>
      <c r="Q65" s="9">
        <f>IF($C65="","",IF('Paramètres'!$B$16="Oui","TVA "&amp;TEXT('Paramètres'!$B$18*100,"0")&amp;" % — détailler montant HT, TVA et total TTC",IF($C65&gt;=DATE(2026,9,1),"TVA non applicable, art. L. 223-3 du CIBS","TVA non applicable, art. 293 B du CGI")))</f>
      </c>
      <c r="R65" s="9">
        <f>IF($A65="","",IF(COUNTIF(Factures!$A$2:$A$301,$A65)&gt;1,"⚠ numéro en double",IF(AND($A64&lt;&gt;"",$A65&lt;&gt;$A64+1),"⚠ numéro non consécutif",IF($C65="","⚠ date manquante",IF($G65="","⚠ client manquant",IF($J65="","⚠ détail de la prestation manquant",IF($K65="","⚠ montant manquant",IF(AND($H65&lt;&gt;"",$I65=""),"⚠ client pro : son adresse est obligatoire",IF(AND($E65="Avoir",$K65&gt;0),"⚠ un avoir se saisit en montant négatif",IF(AND($E65="Avoir",$F65=""),"⚠ un avoir doit citer la facture d’origine",IF($O65&lt;0,"⚠ encaissé supérieur au total de la facture","✓")))))))))))</f>
      </c>
    </row>
    <row r="66">
      <c r="A66" s="13"/>
      <c r="B66" s="9">
        <f>IF($A66="","",'Paramètres'!$B$14&amp;'Paramètres'!$B$13&amp;"-"&amp;TEXT($A66,"000"))</f>
      </c>
      <c r="C66" s="12"/>
      <c r="D66" s="12"/>
      <c r="E66" s="10"/>
      <c r="F66" s="10"/>
      <c r="G66" s="10"/>
      <c r="H66" s="10"/>
      <c r="I66" s="10"/>
      <c r="J66" s="10"/>
      <c r="K66" s="11"/>
      <c r="L66" s="8">
        <f>IF($K66="","",IF('Paramètres'!$B$16="Oui",ROUND($K66*'Paramètres'!$B$18,2),0))</f>
      </c>
      <c r="M66" s="8">
        <f>IF($K66="","",$K66+$L66)</f>
      </c>
      <c r="N66" s="8">
        <f>IF($B66="","",SUMIF(Recettes!$C$2:$C$401,$B66,Recettes!$D$2:$D$401))</f>
      </c>
      <c r="O66" s="8">
        <f>IF($B66="","",IF($P66="Annulée",0,ROUND($M66-$N66,2)))</f>
      </c>
      <c r="P66" s="10"/>
      <c r="Q66" s="9">
        <f>IF($C66="","",IF('Paramètres'!$B$16="Oui","TVA "&amp;TEXT('Paramètres'!$B$18*100,"0")&amp;" % — détailler montant HT, TVA et total TTC",IF($C66&gt;=DATE(2026,9,1),"TVA non applicable, art. L. 223-3 du CIBS","TVA non applicable, art. 293 B du CGI")))</f>
      </c>
      <c r="R66" s="9">
        <f>IF($A66="","",IF(COUNTIF(Factures!$A$2:$A$301,$A66)&gt;1,"⚠ numéro en double",IF(AND($A65&lt;&gt;"",$A66&lt;&gt;$A65+1),"⚠ numéro non consécutif",IF($C66="","⚠ date manquante",IF($G66="","⚠ client manquant",IF($J66="","⚠ détail de la prestation manquant",IF($K66="","⚠ montant manquant",IF(AND($H66&lt;&gt;"",$I66=""),"⚠ client pro : son adresse est obligatoire",IF(AND($E66="Avoir",$K66&gt;0),"⚠ un avoir se saisit en montant négatif",IF(AND($E66="Avoir",$F66=""),"⚠ un avoir doit citer la facture d’origine",IF($O66&lt;0,"⚠ encaissé supérieur au total de la facture","✓")))))))))))</f>
      </c>
    </row>
    <row r="67">
      <c r="A67" s="13"/>
      <c r="B67" s="9">
        <f>IF($A67="","",'Paramètres'!$B$14&amp;'Paramètres'!$B$13&amp;"-"&amp;TEXT($A67,"000"))</f>
      </c>
      <c r="C67" s="12"/>
      <c r="D67" s="12"/>
      <c r="E67" s="10"/>
      <c r="F67" s="10"/>
      <c r="G67" s="10"/>
      <c r="H67" s="10"/>
      <c r="I67" s="10"/>
      <c r="J67" s="10"/>
      <c r="K67" s="11"/>
      <c r="L67" s="8">
        <f>IF($K67="","",IF('Paramètres'!$B$16="Oui",ROUND($K67*'Paramètres'!$B$18,2),0))</f>
      </c>
      <c r="M67" s="8">
        <f>IF($K67="","",$K67+$L67)</f>
      </c>
      <c r="N67" s="8">
        <f>IF($B67="","",SUMIF(Recettes!$C$2:$C$401,$B67,Recettes!$D$2:$D$401))</f>
      </c>
      <c r="O67" s="8">
        <f>IF($B67="","",IF($P67="Annulée",0,ROUND($M67-$N67,2)))</f>
      </c>
      <c r="P67" s="10"/>
      <c r="Q67" s="9">
        <f>IF($C67="","",IF('Paramètres'!$B$16="Oui","TVA "&amp;TEXT('Paramètres'!$B$18*100,"0")&amp;" % — détailler montant HT, TVA et total TTC",IF($C67&gt;=DATE(2026,9,1),"TVA non applicable, art. L. 223-3 du CIBS","TVA non applicable, art. 293 B du CGI")))</f>
      </c>
      <c r="R67" s="9">
        <f>IF($A67="","",IF(COUNTIF(Factures!$A$2:$A$301,$A67)&gt;1,"⚠ numéro en double",IF(AND($A66&lt;&gt;"",$A67&lt;&gt;$A66+1),"⚠ numéro non consécutif",IF($C67="","⚠ date manquante",IF($G67="","⚠ client manquant",IF($J67="","⚠ détail de la prestation manquant",IF($K67="","⚠ montant manquant",IF(AND($H67&lt;&gt;"",$I67=""),"⚠ client pro : son adresse est obligatoire",IF(AND($E67="Avoir",$K67&gt;0),"⚠ un avoir se saisit en montant négatif",IF(AND($E67="Avoir",$F67=""),"⚠ un avoir doit citer la facture d’origine",IF($O67&lt;0,"⚠ encaissé supérieur au total de la facture","✓")))))))))))</f>
      </c>
    </row>
    <row r="68">
      <c r="A68" s="13"/>
      <c r="B68" s="9">
        <f>IF($A68="","",'Paramètres'!$B$14&amp;'Paramètres'!$B$13&amp;"-"&amp;TEXT($A68,"000"))</f>
      </c>
      <c r="C68" s="12"/>
      <c r="D68" s="12"/>
      <c r="E68" s="10"/>
      <c r="F68" s="10"/>
      <c r="G68" s="10"/>
      <c r="H68" s="10"/>
      <c r="I68" s="10"/>
      <c r="J68" s="10"/>
      <c r="K68" s="11"/>
      <c r="L68" s="8">
        <f>IF($K68="","",IF('Paramètres'!$B$16="Oui",ROUND($K68*'Paramètres'!$B$18,2),0))</f>
      </c>
      <c r="M68" s="8">
        <f>IF($K68="","",$K68+$L68)</f>
      </c>
      <c r="N68" s="8">
        <f>IF($B68="","",SUMIF(Recettes!$C$2:$C$401,$B68,Recettes!$D$2:$D$401))</f>
      </c>
      <c r="O68" s="8">
        <f>IF($B68="","",IF($P68="Annulée",0,ROUND($M68-$N68,2)))</f>
      </c>
      <c r="P68" s="10"/>
      <c r="Q68" s="9">
        <f>IF($C68="","",IF('Paramètres'!$B$16="Oui","TVA "&amp;TEXT('Paramètres'!$B$18*100,"0")&amp;" % — détailler montant HT, TVA et total TTC",IF($C68&gt;=DATE(2026,9,1),"TVA non applicable, art. L. 223-3 du CIBS","TVA non applicable, art. 293 B du CGI")))</f>
      </c>
      <c r="R68" s="9">
        <f>IF($A68="","",IF(COUNTIF(Factures!$A$2:$A$301,$A68)&gt;1,"⚠ numéro en double",IF(AND($A67&lt;&gt;"",$A68&lt;&gt;$A67+1),"⚠ numéro non consécutif",IF($C68="","⚠ date manquante",IF($G68="","⚠ client manquant",IF($J68="","⚠ détail de la prestation manquant",IF($K68="","⚠ montant manquant",IF(AND($H68&lt;&gt;"",$I68=""),"⚠ client pro : son adresse est obligatoire",IF(AND($E68="Avoir",$K68&gt;0),"⚠ un avoir se saisit en montant négatif",IF(AND($E68="Avoir",$F68=""),"⚠ un avoir doit citer la facture d’origine",IF($O68&lt;0,"⚠ encaissé supérieur au total de la facture","✓")))))))))))</f>
      </c>
    </row>
    <row r="69">
      <c r="A69" s="13"/>
      <c r="B69" s="9">
        <f>IF($A69="","",'Paramètres'!$B$14&amp;'Paramètres'!$B$13&amp;"-"&amp;TEXT($A69,"000"))</f>
      </c>
      <c r="C69" s="12"/>
      <c r="D69" s="12"/>
      <c r="E69" s="10"/>
      <c r="F69" s="10"/>
      <c r="G69" s="10"/>
      <c r="H69" s="10"/>
      <c r="I69" s="10"/>
      <c r="J69" s="10"/>
      <c r="K69" s="11"/>
      <c r="L69" s="8">
        <f>IF($K69="","",IF('Paramètres'!$B$16="Oui",ROUND($K69*'Paramètres'!$B$18,2),0))</f>
      </c>
      <c r="M69" s="8">
        <f>IF($K69="","",$K69+$L69)</f>
      </c>
      <c r="N69" s="8">
        <f>IF($B69="","",SUMIF(Recettes!$C$2:$C$401,$B69,Recettes!$D$2:$D$401))</f>
      </c>
      <c r="O69" s="8">
        <f>IF($B69="","",IF($P69="Annulée",0,ROUND($M69-$N69,2)))</f>
      </c>
      <c r="P69" s="10"/>
      <c r="Q69" s="9">
        <f>IF($C69="","",IF('Paramètres'!$B$16="Oui","TVA "&amp;TEXT('Paramètres'!$B$18*100,"0")&amp;" % — détailler montant HT, TVA et total TTC",IF($C69&gt;=DATE(2026,9,1),"TVA non applicable, art. L. 223-3 du CIBS","TVA non applicable, art. 293 B du CGI")))</f>
      </c>
      <c r="R69" s="9">
        <f>IF($A69="","",IF(COUNTIF(Factures!$A$2:$A$301,$A69)&gt;1,"⚠ numéro en double",IF(AND($A68&lt;&gt;"",$A69&lt;&gt;$A68+1),"⚠ numéro non consécutif",IF($C69="","⚠ date manquante",IF($G69="","⚠ client manquant",IF($J69="","⚠ détail de la prestation manquant",IF($K69="","⚠ montant manquant",IF(AND($H69&lt;&gt;"",$I69=""),"⚠ client pro : son adresse est obligatoire",IF(AND($E69="Avoir",$K69&gt;0),"⚠ un avoir se saisit en montant négatif",IF(AND($E69="Avoir",$F69=""),"⚠ un avoir doit citer la facture d’origine",IF($O69&lt;0,"⚠ encaissé supérieur au total de la facture","✓")))))))))))</f>
      </c>
    </row>
    <row r="70">
      <c r="A70" s="13"/>
      <c r="B70" s="9">
        <f>IF($A70="","",'Paramètres'!$B$14&amp;'Paramètres'!$B$13&amp;"-"&amp;TEXT($A70,"000"))</f>
      </c>
      <c r="C70" s="12"/>
      <c r="D70" s="12"/>
      <c r="E70" s="10"/>
      <c r="F70" s="10"/>
      <c r="G70" s="10"/>
      <c r="H70" s="10"/>
      <c r="I70" s="10"/>
      <c r="J70" s="10"/>
      <c r="K70" s="11"/>
      <c r="L70" s="8">
        <f>IF($K70="","",IF('Paramètres'!$B$16="Oui",ROUND($K70*'Paramètres'!$B$18,2),0))</f>
      </c>
      <c r="M70" s="8">
        <f>IF($K70="","",$K70+$L70)</f>
      </c>
      <c r="N70" s="8">
        <f>IF($B70="","",SUMIF(Recettes!$C$2:$C$401,$B70,Recettes!$D$2:$D$401))</f>
      </c>
      <c r="O70" s="8">
        <f>IF($B70="","",IF($P70="Annulée",0,ROUND($M70-$N70,2)))</f>
      </c>
      <c r="P70" s="10"/>
      <c r="Q70" s="9">
        <f>IF($C70="","",IF('Paramètres'!$B$16="Oui","TVA "&amp;TEXT('Paramètres'!$B$18*100,"0")&amp;" % — détailler montant HT, TVA et total TTC",IF($C70&gt;=DATE(2026,9,1),"TVA non applicable, art. L. 223-3 du CIBS","TVA non applicable, art. 293 B du CGI")))</f>
      </c>
      <c r="R70" s="9">
        <f>IF($A70="","",IF(COUNTIF(Factures!$A$2:$A$301,$A70)&gt;1,"⚠ numéro en double",IF(AND($A69&lt;&gt;"",$A70&lt;&gt;$A69+1),"⚠ numéro non consécutif",IF($C70="","⚠ date manquante",IF($G70="","⚠ client manquant",IF($J70="","⚠ détail de la prestation manquant",IF($K70="","⚠ montant manquant",IF(AND($H70&lt;&gt;"",$I70=""),"⚠ client pro : son adresse est obligatoire",IF(AND($E70="Avoir",$K70&gt;0),"⚠ un avoir se saisit en montant négatif",IF(AND($E70="Avoir",$F70=""),"⚠ un avoir doit citer la facture d’origine",IF($O70&lt;0,"⚠ encaissé supérieur au total de la facture","✓")))))))))))</f>
      </c>
    </row>
    <row r="71">
      <c r="A71" s="13"/>
      <c r="B71" s="9">
        <f>IF($A71="","",'Paramètres'!$B$14&amp;'Paramètres'!$B$13&amp;"-"&amp;TEXT($A71,"000"))</f>
      </c>
      <c r="C71" s="12"/>
      <c r="D71" s="12"/>
      <c r="E71" s="10"/>
      <c r="F71" s="10"/>
      <c r="G71" s="10"/>
      <c r="H71" s="10"/>
      <c r="I71" s="10"/>
      <c r="J71" s="10"/>
      <c r="K71" s="11"/>
      <c r="L71" s="8">
        <f>IF($K71="","",IF('Paramètres'!$B$16="Oui",ROUND($K71*'Paramètres'!$B$18,2),0))</f>
      </c>
      <c r="M71" s="8">
        <f>IF($K71="","",$K71+$L71)</f>
      </c>
      <c r="N71" s="8">
        <f>IF($B71="","",SUMIF(Recettes!$C$2:$C$401,$B71,Recettes!$D$2:$D$401))</f>
      </c>
      <c r="O71" s="8">
        <f>IF($B71="","",IF($P71="Annulée",0,ROUND($M71-$N71,2)))</f>
      </c>
      <c r="P71" s="10"/>
      <c r="Q71" s="9">
        <f>IF($C71="","",IF('Paramètres'!$B$16="Oui","TVA "&amp;TEXT('Paramètres'!$B$18*100,"0")&amp;" % — détailler montant HT, TVA et total TTC",IF($C71&gt;=DATE(2026,9,1),"TVA non applicable, art. L. 223-3 du CIBS","TVA non applicable, art. 293 B du CGI")))</f>
      </c>
      <c r="R71" s="9">
        <f>IF($A71="","",IF(COUNTIF(Factures!$A$2:$A$301,$A71)&gt;1,"⚠ numéro en double",IF(AND($A70&lt;&gt;"",$A71&lt;&gt;$A70+1),"⚠ numéro non consécutif",IF($C71="","⚠ date manquante",IF($G71="","⚠ client manquant",IF($J71="","⚠ détail de la prestation manquant",IF($K71="","⚠ montant manquant",IF(AND($H71&lt;&gt;"",$I71=""),"⚠ client pro : son adresse est obligatoire",IF(AND($E71="Avoir",$K71&gt;0),"⚠ un avoir se saisit en montant négatif",IF(AND($E71="Avoir",$F71=""),"⚠ un avoir doit citer la facture d’origine",IF($O71&lt;0,"⚠ encaissé supérieur au total de la facture","✓")))))))))))</f>
      </c>
    </row>
    <row r="72">
      <c r="A72" s="13"/>
      <c r="B72" s="9">
        <f>IF($A72="","",'Paramètres'!$B$14&amp;'Paramètres'!$B$13&amp;"-"&amp;TEXT($A72,"000"))</f>
      </c>
      <c r="C72" s="12"/>
      <c r="D72" s="12"/>
      <c r="E72" s="10"/>
      <c r="F72" s="10"/>
      <c r="G72" s="10"/>
      <c r="H72" s="10"/>
      <c r="I72" s="10"/>
      <c r="J72" s="10"/>
      <c r="K72" s="11"/>
      <c r="L72" s="8">
        <f>IF($K72="","",IF('Paramètres'!$B$16="Oui",ROUND($K72*'Paramètres'!$B$18,2),0))</f>
      </c>
      <c r="M72" s="8">
        <f>IF($K72="","",$K72+$L72)</f>
      </c>
      <c r="N72" s="8">
        <f>IF($B72="","",SUMIF(Recettes!$C$2:$C$401,$B72,Recettes!$D$2:$D$401))</f>
      </c>
      <c r="O72" s="8">
        <f>IF($B72="","",IF($P72="Annulée",0,ROUND($M72-$N72,2)))</f>
      </c>
      <c r="P72" s="10"/>
      <c r="Q72" s="9">
        <f>IF($C72="","",IF('Paramètres'!$B$16="Oui","TVA "&amp;TEXT('Paramètres'!$B$18*100,"0")&amp;" % — détailler montant HT, TVA et total TTC",IF($C72&gt;=DATE(2026,9,1),"TVA non applicable, art. L. 223-3 du CIBS","TVA non applicable, art. 293 B du CGI")))</f>
      </c>
      <c r="R72" s="9">
        <f>IF($A72="","",IF(COUNTIF(Factures!$A$2:$A$301,$A72)&gt;1,"⚠ numéro en double",IF(AND($A71&lt;&gt;"",$A72&lt;&gt;$A71+1),"⚠ numéro non consécutif",IF($C72="","⚠ date manquante",IF($G72="","⚠ client manquant",IF($J72="","⚠ détail de la prestation manquant",IF($K72="","⚠ montant manquant",IF(AND($H72&lt;&gt;"",$I72=""),"⚠ client pro : son adresse est obligatoire",IF(AND($E72="Avoir",$K72&gt;0),"⚠ un avoir se saisit en montant négatif",IF(AND($E72="Avoir",$F72=""),"⚠ un avoir doit citer la facture d’origine",IF($O72&lt;0,"⚠ encaissé supérieur au total de la facture","✓")))))))))))</f>
      </c>
    </row>
    <row r="73">
      <c r="A73" s="13"/>
      <c r="B73" s="9">
        <f>IF($A73="","",'Paramètres'!$B$14&amp;'Paramètres'!$B$13&amp;"-"&amp;TEXT($A73,"000"))</f>
      </c>
      <c r="C73" s="12"/>
      <c r="D73" s="12"/>
      <c r="E73" s="10"/>
      <c r="F73" s="10"/>
      <c r="G73" s="10"/>
      <c r="H73" s="10"/>
      <c r="I73" s="10"/>
      <c r="J73" s="10"/>
      <c r="K73" s="11"/>
      <c r="L73" s="8">
        <f>IF($K73="","",IF('Paramètres'!$B$16="Oui",ROUND($K73*'Paramètres'!$B$18,2),0))</f>
      </c>
      <c r="M73" s="8">
        <f>IF($K73="","",$K73+$L73)</f>
      </c>
      <c r="N73" s="8">
        <f>IF($B73="","",SUMIF(Recettes!$C$2:$C$401,$B73,Recettes!$D$2:$D$401))</f>
      </c>
      <c r="O73" s="8">
        <f>IF($B73="","",IF($P73="Annulée",0,ROUND($M73-$N73,2)))</f>
      </c>
      <c r="P73" s="10"/>
      <c r="Q73" s="9">
        <f>IF($C73="","",IF('Paramètres'!$B$16="Oui","TVA "&amp;TEXT('Paramètres'!$B$18*100,"0")&amp;" % — détailler montant HT, TVA et total TTC",IF($C73&gt;=DATE(2026,9,1),"TVA non applicable, art. L. 223-3 du CIBS","TVA non applicable, art. 293 B du CGI")))</f>
      </c>
      <c r="R73" s="9">
        <f>IF($A73="","",IF(COUNTIF(Factures!$A$2:$A$301,$A73)&gt;1,"⚠ numéro en double",IF(AND($A72&lt;&gt;"",$A73&lt;&gt;$A72+1),"⚠ numéro non consécutif",IF($C73="","⚠ date manquante",IF($G73="","⚠ client manquant",IF($J73="","⚠ détail de la prestation manquant",IF($K73="","⚠ montant manquant",IF(AND($H73&lt;&gt;"",$I73=""),"⚠ client pro : son adresse est obligatoire",IF(AND($E73="Avoir",$K73&gt;0),"⚠ un avoir se saisit en montant négatif",IF(AND($E73="Avoir",$F73=""),"⚠ un avoir doit citer la facture d’origine",IF($O73&lt;0,"⚠ encaissé supérieur au total de la facture","✓")))))))))))</f>
      </c>
    </row>
    <row r="74">
      <c r="A74" s="13"/>
      <c r="B74" s="9">
        <f>IF($A74="","",'Paramètres'!$B$14&amp;'Paramètres'!$B$13&amp;"-"&amp;TEXT($A74,"000"))</f>
      </c>
      <c r="C74" s="12"/>
      <c r="D74" s="12"/>
      <c r="E74" s="10"/>
      <c r="F74" s="10"/>
      <c r="G74" s="10"/>
      <c r="H74" s="10"/>
      <c r="I74" s="10"/>
      <c r="J74" s="10"/>
      <c r="K74" s="11"/>
      <c r="L74" s="8">
        <f>IF($K74="","",IF('Paramètres'!$B$16="Oui",ROUND($K74*'Paramètres'!$B$18,2),0))</f>
      </c>
      <c r="M74" s="8">
        <f>IF($K74="","",$K74+$L74)</f>
      </c>
      <c r="N74" s="8">
        <f>IF($B74="","",SUMIF(Recettes!$C$2:$C$401,$B74,Recettes!$D$2:$D$401))</f>
      </c>
      <c r="O74" s="8">
        <f>IF($B74="","",IF($P74="Annulée",0,ROUND($M74-$N74,2)))</f>
      </c>
      <c r="P74" s="10"/>
      <c r="Q74" s="9">
        <f>IF($C74="","",IF('Paramètres'!$B$16="Oui","TVA "&amp;TEXT('Paramètres'!$B$18*100,"0")&amp;" % — détailler montant HT, TVA et total TTC",IF($C74&gt;=DATE(2026,9,1),"TVA non applicable, art. L. 223-3 du CIBS","TVA non applicable, art. 293 B du CGI")))</f>
      </c>
      <c r="R74" s="9">
        <f>IF($A74="","",IF(COUNTIF(Factures!$A$2:$A$301,$A74)&gt;1,"⚠ numéro en double",IF(AND($A73&lt;&gt;"",$A74&lt;&gt;$A73+1),"⚠ numéro non consécutif",IF($C74="","⚠ date manquante",IF($G74="","⚠ client manquant",IF($J74="","⚠ détail de la prestation manquant",IF($K74="","⚠ montant manquant",IF(AND($H74&lt;&gt;"",$I74=""),"⚠ client pro : son adresse est obligatoire",IF(AND($E74="Avoir",$K74&gt;0),"⚠ un avoir se saisit en montant négatif",IF(AND($E74="Avoir",$F74=""),"⚠ un avoir doit citer la facture d’origine",IF($O74&lt;0,"⚠ encaissé supérieur au total de la facture","✓")))))))))))</f>
      </c>
    </row>
    <row r="75">
      <c r="A75" s="13"/>
      <c r="B75" s="9">
        <f>IF($A75="","",'Paramètres'!$B$14&amp;'Paramètres'!$B$13&amp;"-"&amp;TEXT($A75,"000"))</f>
      </c>
      <c r="C75" s="12"/>
      <c r="D75" s="12"/>
      <c r="E75" s="10"/>
      <c r="F75" s="10"/>
      <c r="G75" s="10"/>
      <c r="H75" s="10"/>
      <c r="I75" s="10"/>
      <c r="J75" s="10"/>
      <c r="K75" s="11"/>
      <c r="L75" s="8">
        <f>IF($K75="","",IF('Paramètres'!$B$16="Oui",ROUND($K75*'Paramètres'!$B$18,2),0))</f>
      </c>
      <c r="M75" s="8">
        <f>IF($K75="","",$K75+$L75)</f>
      </c>
      <c r="N75" s="8">
        <f>IF($B75="","",SUMIF(Recettes!$C$2:$C$401,$B75,Recettes!$D$2:$D$401))</f>
      </c>
      <c r="O75" s="8">
        <f>IF($B75="","",IF($P75="Annulée",0,ROUND($M75-$N75,2)))</f>
      </c>
      <c r="P75" s="10"/>
      <c r="Q75" s="9">
        <f>IF($C75="","",IF('Paramètres'!$B$16="Oui","TVA "&amp;TEXT('Paramètres'!$B$18*100,"0")&amp;" % — détailler montant HT, TVA et total TTC",IF($C75&gt;=DATE(2026,9,1),"TVA non applicable, art. L. 223-3 du CIBS","TVA non applicable, art. 293 B du CGI")))</f>
      </c>
      <c r="R75" s="9">
        <f>IF($A75="","",IF(COUNTIF(Factures!$A$2:$A$301,$A75)&gt;1,"⚠ numéro en double",IF(AND($A74&lt;&gt;"",$A75&lt;&gt;$A74+1),"⚠ numéro non consécutif",IF($C75="","⚠ date manquante",IF($G75="","⚠ client manquant",IF($J75="","⚠ détail de la prestation manquant",IF($K75="","⚠ montant manquant",IF(AND($H75&lt;&gt;"",$I75=""),"⚠ client pro : son adresse est obligatoire",IF(AND($E75="Avoir",$K75&gt;0),"⚠ un avoir se saisit en montant négatif",IF(AND($E75="Avoir",$F75=""),"⚠ un avoir doit citer la facture d’origine",IF($O75&lt;0,"⚠ encaissé supérieur au total de la facture","✓")))))))))))</f>
      </c>
    </row>
    <row r="76">
      <c r="A76" s="13"/>
      <c r="B76" s="9">
        <f>IF($A76="","",'Paramètres'!$B$14&amp;'Paramètres'!$B$13&amp;"-"&amp;TEXT($A76,"000"))</f>
      </c>
      <c r="C76" s="12"/>
      <c r="D76" s="12"/>
      <c r="E76" s="10"/>
      <c r="F76" s="10"/>
      <c r="G76" s="10"/>
      <c r="H76" s="10"/>
      <c r="I76" s="10"/>
      <c r="J76" s="10"/>
      <c r="K76" s="11"/>
      <c r="L76" s="8">
        <f>IF($K76="","",IF('Paramètres'!$B$16="Oui",ROUND($K76*'Paramètres'!$B$18,2),0))</f>
      </c>
      <c r="M76" s="8">
        <f>IF($K76="","",$K76+$L76)</f>
      </c>
      <c r="N76" s="8">
        <f>IF($B76="","",SUMIF(Recettes!$C$2:$C$401,$B76,Recettes!$D$2:$D$401))</f>
      </c>
      <c r="O76" s="8">
        <f>IF($B76="","",IF($P76="Annulée",0,ROUND($M76-$N76,2)))</f>
      </c>
      <c r="P76" s="10"/>
      <c r="Q76" s="9">
        <f>IF($C76="","",IF('Paramètres'!$B$16="Oui","TVA "&amp;TEXT('Paramètres'!$B$18*100,"0")&amp;" % — détailler montant HT, TVA et total TTC",IF($C76&gt;=DATE(2026,9,1),"TVA non applicable, art. L. 223-3 du CIBS","TVA non applicable, art. 293 B du CGI")))</f>
      </c>
      <c r="R76" s="9">
        <f>IF($A76="","",IF(COUNTIF(Factures!$A$2:$A$301,$A76)&gt;1,"⚠ numéro en double",IF(AND($A75&lt;&gt;"",$A76&lt;&gt;$A75+1),"⚠ numéro non consécutif",IF($C76="","⚠ date manquante",IF($G76="","⚠ client manquant",IF($J76="","⚠ détail de la prestation manquant",IF($K76="","⚠ montant manquant",IF(AND($H76&lt;&gt;"",$I76=""),"⚠ client pro : son adresse est obligatoire",IF(AND($E76="Avoir",$K76&gt;0),"⚠ un avoir se saisit en montant négatif",IF(AND($E76="Avoir",$F76=""),"⚠ un avoir doit citer la facture d’origine",IF($O76&lt;0,"⚠ encaissé supérieur au total de la facture","✓")))))))))))</f>
      </c>
    </row>
    <row r="77">
      <c r="A77" s="13"/>
      <c r="B77" s="9">
        <f>IF($A77="","",'Paramètres'!$B$14&amp;'Paramètres'!$B$13&amp;"-"&amp;TEXT($A77,"000"))</f>
      </c>
      <c r="C77" s="12"/>
      <c r="D77" s="12"/>
      <c r="E77" s="10"/>
      <c r="F77" s="10"/>
      <c r="G77" s="10"/>
      <c r="H77" s="10"/>
      <c r="I77" s="10"/>
      <c r="J77" s="10"/>
      <c r="K77" s="11"/>
      <c r="L77" s="8">
        <f>IF($K77="","",IF('Paramètres'!$B$16="Oui",ROUND($K77*'Paramètres'!$B$18,2),0))</f>
      </c>
      <c r="M77" s="8">
        <f>IF($K77="","",$K77+$L77)</f>
      </c>
      <c r="N77" s="8">
        <f>IF($B77="","",SUMIF(Recettes!$C$2:$C$401,$B77,Recettes!$D$2:$D$401))</f>
      </c>
      <c r="O77" s="8">
        <f>IF($B77="","",IF($P77="Annulée",0,ROUND($M77-$N77,2)))</f>
      </c>
      <c r="P77" s="10"/>
      <c r="Q77" s="9">
        <f>IF($C77="","",IF('Paramètres'!$B$16="Oui","TVA "&amp;TEXT('Paramètres'!$B$18*100,"0")&amp;" % — détailler montant HT, TVA et total TTC",IF($C77&gt;=DATE(2026,9,1),"TVA non applicable, art. L. 223-3 du CIBS","TVA non applicable, art. 293 B du CGI")))</f>
      </c>
      <c r="R77" s="9">
        <f>IF($A77="","",IF(COUNTIF(Factures!$A$2:$A$301,$A77)&gt;1,"⚠ numéro en double",IF(AND($A76&lt;&gt;"",$A77&lt;&gt;$A76+1),"⚠ numéro non consécutif",IF($C77="","⚠ date manquante",IF($G77="","⚠ client manquant",IF($J77="","⚠ détail de la prestation manquant",IF($K77="","⚠ montant manquant",IF(AND($H77&lt;&gt;"",$I77=""),"⚠ client pro : son adresse est obligatoire",IF(AND($E77="Avoir",$K77&gt;0),"⚠ un avoir se saisit en montant négatif",IF(AND($E77="Avoir",$F77=""),"⚠ un avoir doit citer la facture d’origine",IF($O77&lt;0,"⚠ encaissé supérieur au total de la facture","✓")))))))))))</f>
      </c>
    </row>
    <row r="78">
      <c r="A78" s="13"/>
      <c r="B78" s="9">
        <f>IF($A78="","",'Paramètres'!$B$14&amp;'Paramètres'!$B$13&amp;"-"&amp;TEXT($A78,"000"))</f>
      </c>
      <c r="C78" s="12"/>
      <c r="D78" s="12"/>
      <c r="E78" s="10"/>
      <c r="F78" s="10"/>
      <c r="G78" s="10"/>
      <c r="H78" s="10"/>
      <c r="I78" s="10"/>
      <c r="J78" s="10"/>
      <c r="K78" s="11"/>
      <c r="L78" s="8">
        <f>IF($K78="","",IF('Paramètres'!$B$16="Oui",ROUND($K78*'Paramètres'!$B$18,2),0))</f>
      </c>
      <c r="M78" s="8">
        <f>IF($K78="","",$K78+$L78)</f>
      </c>
      <c r="N78" s="8">
        <f>IF($B78="","",SUMIF(Recettes!$C$2:$C$401,$B78,Recettes!$D$2:$D$401))</f>
      </c>
      <c r="O78" s="8">
        <f>IF($B78="","",IF($P78="Annulée",0,ROUND($M78-$N78,2)))</f>
      </c>
      <c r="P78" s="10"/>
      <c r="Q78" s="9">
        <f>IF($C78="","",IF('Paramètres'!$B$16="Oui","TVA "&amp;TEXT('Paramètres'!$B$18*100,"0")&amp;" % — détailler montant HT, TVA et total TTC",IF($C78&gt;=DATE(2026,9,1),"TVA non applicable, art. L. 223-3 du CIBS","TVA non applicable, art. 293 B du CGI")))</f>
      </c>
      <c r="R78" s="9">
        <f>IF($A78="","",IF(COUNTIF(Factures!$A$2:$A$301,$A78)&gt;1,"⚠ numéro en double",IF(AND($A77&lt;&gt;"",$A78&lt;&gt;$A77+1),"⚠ numéro non consécutif",IF($C78="","⚠ date manquante",IF($G78="","⚠ client manquant",IF($J78="","⚠ détail de la prestation manquant",IF($K78="","⚠ montant manquant",IF(AND($H78&lt;&gt;"",$I78=""),"⚠ client pro : son adresse est obligatoire",IF(AND($E78="Avoir",$K78&gt;0),"⚠ un avoir se saisit en montant négatif",IF(AND($E78="Avoir",$F78=""),"⚠ un avoir doit citer la facture d’origine",IF($O78&lt;0,"⚠ encaissé supérieur au total de la facture","✓")))))))))))</f>
      </c>
    </row>
    <row r="79">
      <c r="A79" s="13"/>
      <c r="B79" s="9">
        <f>IF($A79="","",'Paramètres'!$B$14&amp;'Paramètres'!$B$13&amp;"-"&amp;TEXT($A79,"000"))</f>
      </c>
      <c r="C79" s="12"/>
      <c r="D79" s="12"/>
      <c r="E79" s="10"/>
      <c r="F79" s="10"/>
      <c r="G79" s="10"/>
      <c r="H79" s="10"/>
      <c r="I79" s="10"/>
      <c r="J79" s="10"/>
      <c r="K79" s="11"/>
      <c r="L79" s="8">
        <f>IF($K79="","",IF('Paramètres'!$B$16="Oui",ROUND($K79*'Paramètres'!$B$18,2),0))</f>
      </c>
      <c r="M79" s="8">
        <f>IF($K79="","",$K79+$L79)</f>
      </c>
      <c r="N79" s="8">
        <f>IF($B79="","",SUMIF(Recettes!$C$2:$C$401,$B79,Recettes!$D$2:$D$401))</f>
      </c>
      <c r="O79" s="8">
        <f>IF($B79="","",IF($P79="Annulée",0,ROUND($M79-$N79,2)))</f>
      </c>
      <c r="P79" s="10"/>
      <c r="Q79" s="9">
        <f>IF($C79="","",IF('Paramètres'!$B$16="Oui","TVA "&amp;TEXT('Paramètres'!$B$18*100,"0")&amp;" % — détailler montant HT, TVA et total TTC",IF($C79&gt;=DATE(2026,9,1),"TVA non applicable, art. L. 223-3 du CIBS","TVA non applicable, art. 293 B du CGI")))</f>
      </c>
      <c r="R79" s="9">
        <f>IF($A79="","",IF(COUNTIF(Factures!$A$2:$A$301,$A79)&gt;1,"⚠ numéro en double",IF(AND($A78&lt;&gt;"",$A79&lt;&gt;$A78+1),"⚠ numéro non consécutif",IF($C79="","⚠ date manquante",IF($G79="","⚠ client manquant",IF($J79="","⚠ détail de la prestation manquant",IF($K79="","⚠ montant manquant",IF(AND($H79&lt;&gt;"",$I79=""),"⚠ client pro : son adresse est obligatoire",IF(AND($E79="Avoir",$K79&gt;0),"⚠ un avoir se saisit en montant négatif",IF(AND($E79="Avoir",$F79=""),"⚠ un avoir doit citer la facture d’origine",IF($O79&lt;0,"⚠ encaissé supérieur au total de la facture","✓")))))))))))</f>
      </c>
    </row>
    <row r="80">
      <c r="A80" s="13"/>
      <c r="B80" s="9">
        <f>IF($A80="","",'Paramètres'!$B$14&amp;'Paramètres'!$B$13&amp;"-"&amp;TEXT($A80,"000"))</f>
      </c>
      <c r="C80" s="12"/>
      <c r="D80" s="12"/>
      <c r="E80" s="10"/>
      <c r="F80" s="10"/>
      <c r="G80" s="10"/>
      <c r="H80" s="10"/>
      <c r="I80" s="10"/>
      <c r="J80" s="10"/>
      <c r="K80" s="11"/>
      <c r="L80" s="8">
        <f>IF($K80="","",IF('Paramètres'!$B$16="Oui",ROUND($K80*'Paramètres'!$B$18,2),0))</f>
      </c>
      <c r="M80" s="8">
        <f>IF($K80="","",$K80+$L80)</f>
      </c>
      <c r="N80" s="8">
        <f>IF($B80="","",SUMIF(Recettes!$C$2:$C$401,$B80,Recettes!$D$2:$D$401))</f>
      </c>
      <c r="O80" s="8">
        <f>IF($B80="","",IF($P80="Annulée",0,ROUND($M80-$N80,2)))</f>
      </c>
      <c r="P80" s="10"/>
      <c r="Q80" s="9">
        <f>IF($C80="","",IF('Paramètres'!$B$16="Oui","TVA "&amp;TEXT('Paramètres'!$B$18*100,"0")&amp;" % — détailler montant HT, TVA et total TTC",IF($C80&gt;=DATE(2026,9,1),"TVA non applicable, art. L. 223-3 du CIBS","TVA non applicable, art. 293 B du CGI")))</f>
      </c>
      <c r="R80" s="9">
        <f>IF($A80="","",IF(COUNTIF(Factures!$A$2:$A$301,$A80)&gt;1,"⚠ numéro en double",IF(AND($A79&lt;&gt;"",$A80&lt;&gt;$A79+1),"⚠ numéro non consécutif",IF($C80="","⚠ date manquante",IF($G80="","⚠ client manquant",IF($J80="","⚠ détail de la prestation manquant",IF($K80="","⚠ montant manquant",IF(AND($H80&lt;&gt;"",$I80=""),"⚠ client pro : son adresse est obligatoire",IF(AND($E80="Avoir",$K80&gt;0),"⚠ un avoir se saisit en montant négatif",IF(AND($E80="Avoir",$F80=""),"⚠ un avoir doit citer la facture d’origine",IF($O80&lt;0,"⚠ encaissé supérieur au total de la facture","✓")))))))))))</f>
      </c>
    </row>
    <row r="81">
      <c r="A81" s="13"/>
      <c r="B81" s="9">
        <f>IF($A81="","",'Paramètres'!$B$14&amp;'Paramètres'!$B$13&amp;"-"&amp;TEXT($A81,"000"))</f>
      </c>
      <c r="C81" s="12"/>
      <c r="D81" s="12"/>
      <c r="E81" s="10"/>
      <c r="F81" s="10"/>
      <c r="G81" s="10"/>
      <c r="H81" s="10"/>
      <c r="I81" s="10"/>
      <c r="J81" s="10"/>
      <c r="K81" s="11"/>
      <c r="L81" s="8">
        <f>IF($K81="","",IF('Paramètres'!$B$16="Oui",ROUND($K81*'Paramètres'!$B$18,2),0))</f>
      </c>
      <c r="M81" s="8">
        <f>IF($K81="","",$K81+$L81)</f>
      </c>
      <c r="N81" s="8">
        <f>IF($B81="","",SUMIF(Recettes!$C$2:$C$401,$B81,Recettes!$D$2:$D$401))</f>
      </c>
      <c r="O81" s="8">
        <f>IF($B81="","",IF($P81="Annulée",0,ROUND($M81-$N81,2)))</f>
      </c>
      <c r="P81" s="10"/>
      <c r="Q81" s="9">
        <f>IF($C81="","",IF('Paramètres'!$B$16="Oui","TVA "&amp;TEXT('Paramètres'!$B$18*100,"0")&amp;" % — détailler montant HT, TVA et total TTC",IF($C81&gt;=DATE(2026,9,1),"TVA non applicable, art. L. 223-3 du CIBS","TVA non applicable, art. 293 B du CGI")))</f>
      </c>
      <c r="R81" s="9">
        <f>IF($A81="","",IF(COUNTIF(Factures!$A$2:$A$301,$A81)&gt;1,"⚠ numéro en double",IF(AND($A80&lt;&gt;"",$A81&lt;&gt;$A80+1),"⚠ numéro non consécutif",IF($C81="","⚠ date manquante",IF($G81="","⚠ client manquant",IF($J81="","⚠ détail de la prestation manquant",IF($K81="","⚠ montant manquant",IF(AND($H81&lt;&gt;"",$I81=""),"⚠ client pro : son adresse est obligatoire",IF(AND($E81="Avoir",$K81&gt;0),"⚠ un avoir se saisit en montant négatif",IF(AND($E81="Avoir",$F81=""),"⚠ un avoir doit citer la facture d’origine",IF($O81&lt;0,"⚠ encaissé supérieur au total de la facture","✓")))))))))))</f>
      </c>
    </row>
    <row r="82">
      <c r="A82" s="13"/>
      <c r="B82" s="9">
        <f>IF($A82="","",'Paramètres'!$B$14&amp;'Paramètres'!$B$13&amp;"-"&amp;TEXT($A82,"000"))</f>
      </c>
      <c r="C82" s="12"/>
      <c r="D82" s="12"/>
      <c r="E82" s="10"/>
      <c r="F82" s="10"/>
      <c r="G82" s="10"/>
      <c r="H82" s="10"/>
      <c r="I82" s="10"/>
      <c r="J82" s="10"/>
      <c r="K82" s="11"/>
      <c r="L82" s="8">
        <f>IF($K82="","",IF('Paramètres'!$B$16="Oui",ROUND($K82*'Paramètres'!$B$18,2),0))</f>
      </c>
      <c r="M82" s="8">
        <f>IF($K82="","",$K82+$L82)</f>
      </c>
      <c r="N82" s="8">
        <f>IF($B82="","",SUMIF(Recettes!$C$2:$C$401,$B82,Recettes!$D$2:$D$401))</f>
      </c>
      <c r="O82" s="8">
        <f>IF($B82="","",IF($P82="Annulée",0,ROUND($M82-$N82,2)))</f>
      </c>
      <c r="P82" s="10"/>
      <c r="Q82" s="9">
        <f>IF($C82="","",IF('Paramètres'!$B$16="Oui","TVA "&amp;TEXT('Paramètres'!$B$18*100,"0")&amp;" % — détailler montant HT, TVA et total TTC",IF($C82&gt;=DATE(2026,9,1),"TVA non applicable, art. L. 223-3 du CIBS","TVA non applicable, art. 293 B du CGI")))</f>
      </c>
      <c r="R82" s="9">
        <f>IF($A82="","",IF(COUNTIF(Factures!$A$2:$A$301,$A82)&gt;1,"⚠ numéro en double",IF(AND($A81&lt;&gt;"",$A82&lt;&gt;$A81+1),"⚠ numéro non consécutif",IF($C82="","⚠ date manquante",IF($G82="","⚠ client manquant",IF($J82="","⚠ détail de la prestation manquant",IF($K82="","⚠ montant manquant",IF(AND($H82&lt;&gt;"",$I82=""),"⚠ client pro : son adresse est obligatoire",IF(AND($E82="Avoir",$K82&gt;0),"⚠ un avoir se saisit en montant négatif",IF(AND($E82="Avoir",$F82=""),"⚠ un avoir doit citer la facture d’origine",IF($O82&lt;0,"⚠ encaissé supérieur au total de la facture","✓")))))))))))</f>
      </c>
    </row>
    <row r="83">
      <c r="A83" s="13"/>
      <c r="B83" s="9">
        <f>IF($A83="","",'Paramètres'!$B$14&amp;'Paramètres'!$B$13&amp;"-"&amp;TEXT($A83,"000"))</f>
      </c>
      <c r="C83" s="12"/>
      <c r="D83" s="12"/>
      <c r="E83" s="10"/>
      <c r="F83" s="10"/>
      <c r="G83" s="10"/>
      <c r="H83" s="10"/>
      <c r="I83" s="10"/>
      <c r="J83" s="10"/>
      <c r="K83" s="11"/>
      <c r="L83" s="8">
        <f>IF($K83="","",IF('Paramètres'!$B$16="Oui",ROUND($K83*'Paramètres'!$B$18,2),0))</f>
      </c>
      <c r="M83" s="8">
        <f>IF($K83="","",$K83+$L83)</f>
      </c>
      <c r="N83" s="8">
        <f>IF($B83="","",SUMIF(Recettes!$C$2:$C$401,$B83,Recettes!$D$2:$D$401))</f>
      </c>
      <c r="O83" s="8">
        <f>IF($B83="","",IF($P83="Annulée",0,ROUND($M83-$N83,2)))</f>
      </c>
      <c r="P83" s="10"/>
      <c r="Q83" s="9">
        <f>IF($C83="","",IF('Paramètres'!$B$16="Oui","TVA "&amp;TEXT('Paramètres'!$B$18*100,"0")&amp;" % — détailler montant HT, TVA et total TTC",IF($C83&gt;=DATE(2026,9,1),"TVA non applicable, art. L. 223-3 du CIBS","TVA non applicable, art. 293 B du CGI")))</f>
      </c>
      <c r="R83" s="9">
        <f>IF($A83="","",IF(COUNTIF(Factures!$A$2:$A$301,$A83)&gt;1,"⚠ numéro en double",IF(AND($A82&lt;&gt;"",$A83&lt;&gt;$A82+1),"⚠ numéro non consécutif",IF($C83="","⚠ date manquante",IF($G83="","⚠ client manquant",IF($J83="","⚠ détail de la prestation manquant",IF($K83="","⚠ montant manquant",IF(AND($H83&lt;&gt;"",$I83=""),"⚠ client pro : son adresse est obligatoire",IF(AND($E83="Avoir",$K83&gt;0),"⚠ un avoir se saisit en montant négatif",IF(AND($E83="Avoir",$F83=""),"⚠ un avoir doit citer la facture d’origine",IF($O83&lt;0,"⚠ encaissé supérieur au total de la facture","✓")))))))))))</f>
      </c>
    </row>
    <row r="84">
      <c r="A84" s="13"/>
      <c r="B84" s="9">
        <f>IF($A84="","",'Paramètres'!$B$14&amp;'Paramètres'!$B$13&amp;"-"&amp;TEXT($A84,"000"))</f>
      </c>
      <c r="C84" s="12"/>
      <c r="D84" s="12"/>
      <c r="E84" s="10"/>
      <c r="F84" s="10"/>
      <c r="G84" s="10"/>
      <c r="H84" s="10"/>
      <c r="I84" s="10"/>
      <c r="J84" s="10"/>
      <c r="K84" s="11"/>
      <c r="L84" s="8">
        <f>IF($K84="","",IF('Paramètres'!$B$16="Oui",ROUND($K84*'Paramètres'!$B$18,2),0))</f>
      </c>
      <c r="M84" s="8">
        <f>IF($K84="","",$K84+$L84)</f>
      </c>
      <c r="N84" s="8">
        <f>IF($B84="","",SUMIF(Recettes!$C$2:$C$401,$B84,Recettes!$D$2:$D$401))</f>
      </c>
      <c r="O84" s="8">
        <f>IF($B84="","",IF($P84="Annulée",0,ROUND($M84-$N84,2)))</f>
      </c>
      <c r="P84" s="10"/>
      <c r="Q84" s="9">
        <f>IF($C84="","",IF('Paramètres'!$B$16="Oui","TVA "&amp;TEXT('Paramètres'!$B$18*100,"0")&amp;" % — détailler montant HT, TVA et total TTC",IF($C84&gt;=DATE(2026,9,1),"TVA non applicable, art. L. 223-3 du CIBS","TVA non applicable, art. 293 B du CGI")))</f>
      </c>
      <c r="R84" s="9">
        <f>IF($A84="","",IF(COUNTIF(Factures!$A$2:$A$301,$A84)&gt;1,"⚠ numéro en double",IF(AND($A83&lt;&gt;"",$A84&lt;&gt;$A83+1),"⚠ numéro non consécutif",IF($C84="","⚠ date manquante",IF($G84="","⚠ client manquant",IF($J84="","⚠ détail de la prestation manquant",IF($K84="","⚠ montant manquant",IF(AND($H84&lt;&gt;"",$I84=""),"⚠ client pro : son adresse est obligatoire",IF(AND($E84="Avoir",$K84&gt;0),"⚠ un avoir se saisit en montant négatif",IF(AND($E84="Avoir",$F84=""),"⚠ un avoir doit citer la facture d’origine",IF($O84&lt;0,"⚠ encaissé supérieur au total de la facture","✓")))))))))))</f>
      </c>
    </row>
    <row r="85">
      <c r="A85" s="13"/>
      <c r="B85" s="9">
        <f>IF($A85="","",'Paramètres'!$B$14&amp;'Paramètres'!$B$13&amp;"-"&amp;TEXT($A85,"000"))</f>
      </c>
      <c r="C85" s="12"/>
      <c r="D85" s="12"/>
      <c r="E85" s="10"/>
      <c r="F85" s="10"/>
      <c r="G85" s="10"/>
      <c r="H85" s="10"/>
      <c r="I85" s="10"/>
      <c r="J85" s="10"/>
      <c r="K85" s="11"/>
      <c r="L85" s="8">
        <f>IF($K85="","",IF('Paramètres'!$B$16="Oui",ROUND($K85*'Paramètres'!$B$18,2),0))</f>
      </c>
      <c r="M85" s="8">
        <f>IF($K85="","",$K85+$L85)</f>
      </c>
      <c r="N85" s="8">
        <f>IF($B85="","",SUMIF(Recettes!$C$2:$C$401,$B85,Recettes!$D$2:$D$401))</f>
      </c>
      <c r="O85" s="8">
        <f>IF($B85="","",IF($P85="Annulée",0,ROUND($M85-$N85,2)))</f>
      </c>
      <c r="P85" s="10"/>
      <c r="Q85" s="9">
        <f>IF($C85="","",IF('Paramètres'!$B$16="Oui","TVA "&amp;TEXT('Paramètres'!$B$18*100,"0")&amp;" % — détailler montant HT, TVA et total TTC",IF($C85&gt;=DATE(2026,9,1),"TVA non applicable, art. L. 223-3 du CIBS","TVA non applicable, art. 293 B du CGI")))</f>
      </c>
      <c r="R85" s="9">
        <f>IF($A85="","",IF(COUNTIF(Factures!$A$2:$A$301,$A85)&gt;1,"⚠ numéro en double",IF(AND($A84&lt;&gt;"",$A85&lt;&gt;$A84+1),"⚠ numéro non consécutif",IF($C85="","⚠ date manquante",IF($G85="","⚠ client manquant",IF($J85="","⚠ détail de la prestation manquant",IF($K85="","⚠ montant manquant",IF(AND($H85&lt;&gt;"",$I85=""),"⚠ client pro : son adresse est obligatoire",IF(AND($E85="Avoir",$K85&gt;0),"⚠ un avoir se saisit en montant négatif",IF(AND($E85="Avoir",$F85=""),"⚠ un avoir doit citer la facture d’origine",IF($O85&lt;0,"⚠ encaissé supérieur au total de la facture","✓")))))))))))</f>
      </c>
    </row>
    <row r="86">
      <c r="A86" s="13"/>
      <c r="B86" s="9">
        <f>IF($A86="","",'Paramètres'!$B$14&amp;'Paramètres'!$B$13&amp;"-"&amp;TEXT($A86,"000"))</f>
      </c>
      <c r="C86" s="12"/>
      <c r="D86" s="12"/>
      <c r="E86" s="10"/>
      <c r="F86" s="10"/>
      <c r="G86" s="10"/>
      <c r="H86" s="10"/>
      <c r="I86" s="10"/>
      <c r="J86" s="10"/>
      <c r="K86" s="11"/>
      <c r="L86" s="8">
        <f>IF($K86="","",IF('Paramètres'!$B$16="Oui",ROUND($K86*'Paramètres'!$B$18,2),0))</f>
      </c>
      <c r="M86" s="8">
        <f>IF($K86="","",$K86+$L86)</f>
      </c>
      <c r="N86" s="8">
        <f>IF($B86="","",SUMIF(Recettes!$C$2:$C$401,$B86,Recettes!$D$2:$D$401))</f>
      </c>
      <c r="O86" s="8">
        <f>IF($B86="","",IF($P86="Annulée",0,ROUND($M86-$N86,2)))</f>
      </c>
      <c r="P86" s="10"/>
      <c r="Q86" s="9">
        <f>IF($C86="","",IF('Paramètres'!$B$16="Oui","TVA "&amp;TEXT('Paramètres'!$B$18*100,"0")&amp;" % — détailler montant HT, TVA et total TTC",IF($C86&gt;=DATE(2026,9,1),"TVA non applicable, art. L. 223-3 du CIBS","TVA non applicable, art. 293 B du CGI")))</f>
      </c>
      <c r="R86" s="9">
        <f>IF($A86="","",IF(COUNTIF(Factures!$A$2:$A$301,$A86)&gt;1,"⚠ numéro en double",IF(AND($A85&lt;&gt;"",$A86&lt;&gt;$A85+1),"⚠ numéro non consécutif",IF($C86="","⚠ date manquante",IF($G86="","⚠ client manquant",IF($J86="","⚠ détail de la prestation manquant",IF($K86="","⚠ montant manquant",IF(AND($H86&lt;&gt;"",$I86=""),"⚠ client pro : son adresse est obligatoire",IF(AND($E86="Avoir",$K86&gt;0),"⚠ un avoir se saisit en montant négatif",IF(AND($E86="Avoir",$F86=""),"⚠ un avoir doit citer la facture d’origine",IF($O86&lt;0,"⚠ encaissé supérieur au total de la facture","✓")))))))))))</f>
      </c>
    </row>
    <row r="87">
      <c r="A87" s="13"/>
      <c r="B87" s="9">
        <f>IF($A87="","",'Paramètres'!$B$14&amp;'Paramètres'!$B$13&amp;"-"&amp;TEXT($A87,"000"))</f>
      </c>
      <c r="C87" s="12"/>
      <c r="D87" s="12"/>
      <c r="E87" s="10"/>
      <c r="F87" s="10"/>
      <c r="G87" s="10"/>
      <c r="H87" s="10"/>
      <c r="I87" s="10"/>
      <c r="J87" s="10"/>
      <c r="K87" s="11"/>
      <c r="L87" s="8">
        <f>IF($K87="","",IF('Paramètres'!$B$16="Oui",ROUND($K87*'Paramètres'!$B$18,2),0))</f>
      </c>
      <c r="M87" s="8">
        <f>IF($K87="","",$K87+$L87)</f>
      </c>
      <c r="N87" s="8">
        <f>IF($B87="","",SUMIF(Recettes!$C$2:$C$401,$B87,Recettes!$D$2:$D$401))</f>
      </c>
      <c r="O87" s="8">
        <f>IF($B87="","",IF($P87="Annulée",0,ROUND($M87-$N87,2)))</f>
      </c>
      <c r="P87" s="10"/>
      <c r="Q87" s="9">
        <f>IF($C87="","",IF('Paramètres'!$B$16="Oui","TVA "&amp;TEXT('Paramètres'!$B$18*100,"0")&amp;" % — détailler montant HT, TVA et total TTC",IF($C87&gt;=DATE(2026,9,1),"TVA non applicable, art. L. 223-3 du CIBS","TVA non applicable, art. 293 B du CGI")))</f>
      </c>
      <c r="R87" s="9">
        <f>IF($A87="","",IF(COUNTIF(Factures!$A$2:$A$301,$A87)&gt;1,"⚠ numéro en double",IF(AND($A86&lt;&gt;"",$A87&lt;&gt;$A86+1),"⚠ numéro non consécutif",IF($C87="","⚠ date manquante",IF($G87="","⚠ client manquant",IF($J87="","⚠ détail de la prestation manquant",IF($K87="","⚠ montant manquant",IF(AND($H87&lt;&gt;"",$I87=""),"⚠ client pro : son adresse est obligatoire",IF(AND($E87="Avoir",$K87&gt;0),"⚠ un avoir se saisit en montant négatif",IF(AND($E87="Avoir",$F87=""),"⚠ un avoir doit citer la facture d’origine",IF($O87&lt;0,"⚠ encaissé supérieur au total de la facture","✓")))))))))))</f>
      </c>
    </row>
    <row r="88">
      <c r="A88" s="13"/>
      <c r="B88" s="9">
        <f>IF($A88="","",'Paramètres'!$B$14&amp;'Paramètres'!$B$13&amp;"-"&amp;TEXT($A88,"000"))</f>
      </c>
      <c r="C88" s="12"/>
      <c r="D88" s="12"/>
      <c r="E88" s="10"/>
      <c r="F88" s="10"/>
      <c r="G88" s="10"/>
      <c r="H88" s="10"/>
      <c r="I88" s="10"/>
      <c r="J88" s="10"/>
      <c r="K88" s="11"/>
      <c r="L88" s="8">
        <f>IF($K88="","",IF('Paramètres'!$B$16="Oui",ROUND($K88*'Paramètres'!$B$18,2),0))</f>
      </c>
      <c r="M88" s="8">
        <f>IF($K88="","",$K88+$L88)</f>
      </c>
      <c r="N88" s="8">
        <f>IF($B88="","",SUMIF(Recettes!$C$2:$C$401,$B88,Recettes!$D$2:$D$401))</f>
      </c>
      <c r="O88" s="8">
        <f>IF($B88="","",IF($P88="Annulée",0,ROUND($M88-$N88,2)))</f>
      </c>
      <c r="P88" s="10"/>
      <c r="Q88" s="9">
        <f>IF($C88="","",IF('Paramètres'!$B$16="Oui","TVA "&amp;TEXT('Paramètres'!$B$18*100,"0")&amp;" % — détailler montant HT, TVA et total TTC",IF($C88&gt;=DATE(2026,9,1),"TVA non applicable, art. L. 223-3 du CIBS","TVA non applicable, art. 293 B du CGI")))</f>
      </c>
      <c r="R88" s="9">
        <f>IF($A88="","",IF(COUNTIF(Factures!$A$2:$A$301,$A88)&gt;1,"⚠ numéro en double",IF(AND($A87&lt;&gt;"",$A88&lt;&gt;$A87+1),"⚠ numéro non consécutif",IF($C88="","⚠ date manquante",IF($G88="","⚠ client manquant",IF($J88="","⚠ détail de la prestation manquant",IF($K88="","⚠ montant manquant",IF(AND($H88&lt;&gt;"",$I88=""),"⚠ client pro : son adresse est obligatoire",IF(AND($E88="Avoir",$K88&gt;0),"⚠ un avoir se saisit en montant négatif",IF(AND($E88="Avoir",$F88=""),"⚠ un avoir doit citer la facture d’origine",IF($O88&lt;0,"⚠ encaissé supérieur au total de la facture","✓")))))))))))</f>
      </c>
    </row>
    <row r="89">
      <c r="A89" s="13"/>
      <c r="B89" s="9">
        <f>IF($A89="","",'Paramètres'!$B$14&amp;'Paramètres'!$B$13&amp;"-"&amp;TEXT($A89,"000"))</f>
      </c>
      <c r="C89" s="12"/>
      <c r="D89" s="12"/>
      <c r="E89" s="10"/>
      <c r="F89" s="10"/>
      <c r="G89" s="10"/>
      <c r="H89" s="10"/>
      <c r="I89" s="10"/>
      <c r="J89" s="10"/>
      <c r="K89" s="11"/>
      <c r="L89" s="8">
        <f>IF($K89="","",IF('Paramètres'!$B$16="Oui",ROUND($K89*'Paramètres'!$B$18,2),0))</f>
      </c>
      <c r="M89" s="8">
        <f>IF($K89="","",$K89+$L89)</f>
      </c>
      <c r="N89" s="8">
        <f>IF($B89="","",SUMIF(Recettes!$C$2:$C$401,$B89,Recettes!$D$2:$D$401))</f>
      </c>
      <c r="O89" s="8">
        <f>IF($B89="","",IF($P89="Annulée",0,ROUND($M89-$N89,2)))</f>
      </c>
      <c r="P89" s="10"/>
      <c r="Q89" s="9">
        <f>IF($C89="","",IF('Paramètres'!$B$16="Oui","TVA "&amp;TEXT('Paramètres'!$B$18*100,"0")&amp;" % — détailler montant HT, TVA et total TTC",IF($C89&gt;=DATE(2026,9,1),"TVA non applicable, art. L. 223-3 du CIBS","TVA non applicable, art. 293 B du CGI")))</f>
      </c>
      <c r="R89" s="9">
        <f>IF($A89="","",IF(COUNTIF(Factures!$A$2:$A$301,$A89)&gt;1,"⚠ numéro en double",IF(AND($A88&lt;&gt;"",$A89&lt;&gt;$A88+1),"⚠ numéro non consécutif",IF($C89="","⚠ date manquante",IF($G89="","⚠ client manquant",IF($J89="","⚠ détail de la prestation manquant",IF($K89="","⚠ montant manquant",IF(AND($H89&lt;&gt;"",$I89=""),"⚠ client pro : son adresse est obligatoire",IF(AND($E89="Avoir",$K89&gt;0),"⚠ un avoir se saisit en montant négatif",IF(AND($E89="Avoir",$F89=""),"⚠ un avoir doit citer la facture d’origine",IF($O89&lt;0,"⚠ encaissé supérieur au total de la facture","✓")))))))))))</f>
      </c>
    </row>
    <row r="90">
      <c r="A90" s="13"/>
      <c r="B90" s="9">
        <f>IF($A90="","",'Paramètres'!$B$14&amp;'Paramètres'!$B$13&amp;"-"&amp;TEXT($A90,"000"))</f>
      </c>
      <c r="C90" s="12"/>
      <c r="D90" s="12"/>
      <c r="E90" s="10"/>
      <c r="F90" s="10"/>
      <c r="G90" s="10"/>
      <c r="H90" s="10"/>
      <c r="I90" s="10"/>
      <c r="J90" s="10"/>
      <c r="K90" s="11"/>
      <c r="L90" s="8">
        <f>IF($K90="","",IF('Paramètres'!$B$16="Oui",ROUND($K90*'Paramètres'!$B$18,2),0))</f>
      </c>
      <c r="M90" s="8">
        <f>IF($K90="","",$K90+$L90)</f>
      </c>
      <c r="N90" s="8">
        <f>IF($B90="","",SUMIF(Recettes!$C$2:$C$401,$B90,Recettes!$D$2:$D$401))</f>
      </c>
      <c r="O90" s="8">
        <f>IF($B90="","",IF($P90="Annulée",0,ROUND($M90-$N90,2)))</f>
      </c>
      <c r="P90" s="10"/>
      <c r="Q90" s="9">
        <f>IF($C90="","",IF('Paramètres'!$B$16="Oui","TVA "&amp;TEXT('Paramètres'!$B$18*100,"0")&amp;" % — détailler montant HT, TVA et total TTC",IF($C90&gt;=DATE(2026,9,1),"TVA non applicable, art. L. 223-3 du CIBS","TVA non applicable, art. 293 B du CGI")))</f>
      </c>
      <c r="R90" s="9">
        <f>IF($A90="","",IF(COUNTIF(Factures!$A$2:$A$301,$A90)&gt;1,"⚠ numéro en double",IF(AND($A89&lt;&gt;"",$A90&lt;&gt;$A89+1),"⚠ numéro non consécutif",IF($C90="","⚠ date manquante",IF($G90="","⚠ client manquant",IF($J90="","⚠ détail de la prestation manquant",IF($K90="","⚠ montant manquant",IF(AND($H90&lt;&gt;"",$I90=""),"⚠ client pro : son adresse est obligatoire",IF(AND($E90="Avoir",$K90&gt;0),"⚠ un avoir se saisit en montant négatif",IF(AND($E90="Avoir",$F90=""),"⚠ un avoir doit citer la facture d’origine",IF($O90&lt;0,"⚠ encaissé supérieur au total de la facture","✓")))))))))))</f>
      </c>
    </row>
    <row r="91">
      <c r="A91" s="13"/>
      <c r="B91" s="9">
        <f>IF($A91="","",'Paramètres'!$B$14&amp;'Paramètres'!$B$13&amp;"-"&amp;TEXT($A91,"000"))</f>
      </c>
      <c r="C91" s="12"/>
      <c r="D91" s="12"/>
      <c r="E91" s="10"/>
      <c r="F91" s="10"/>
      <c r="G91" s="10"/>
      <c r="H91" s="10"/>
      <c r="I91" s="10"/>
      <c r="J91" s="10"/>
      <c r="K91" s="11"/>
      <c r="L91" s="8">
        <f>IF($K91="","",IF('Paramètres'!$B$16="Oui",ROUND($K91*'Paramètres'!$B$18,2),0))</f>
      </c>
      <c r="M91" s="8">
        <f>IF($K91="","",$K91+$L91)</f>
      </c>
      <c r="N91" s="8">
        <f>IF($B91="","",SUMIF(Recettes!$C$2:$C$401,$B91,Recettes!$D$2:$D$401))</f>
      </c>
      <c r="O91" s="8">
        <f>IF($B91="","",IF($P91="Annulée",0,ROUND($M91-$N91,2)))</f>
      </c>
      <c r="P91" s="10"/>
      <c r="Q91" s="9">
        <f>IF($C91="","",IF('Paramètres'!$B$16="Oui","TVA "&amp;TEXT('Paramètres'!$B$18*100,"0")&amp;" % — détailler montant HT, TVA et total TTC",IF($C91&gt;=DATE(2026,9,1),"TVA non applicable, art. L. 223-3 du CIBS","TVA non applicable, art. 293 B du CGI")))</f>
      </c>
      <c r="R91" s="9">
        <f>IF($A91="","",IF(COUNTIF(Factures!$A$2:$A$301,$A91)&gt;1,"⚠ numéro en double",IF(AND($A90&lt;&gt;"",$A91&lt;&gt;$A90+1),"⚠ numéro non consécutif",IF($C91="","⚠ date manquante",IF($G91="","⚠ client manquant",IF($J91="","⚠ détail de la prestation manquant",IF($K91="","⚠ montant manquant",IF(AND($H91&lt;&gt;"",$I91=""),"⚠ client pro : son adresse est obligatoire",IF(AND($E91="Avoir",$K91&gt;0),"⚠ un avoir se saisit en montant négatif",IF(AND($E91="Avoir",$F91=""),"⚠ un avoir doit citer la facture d’origine",IF($O91&lt;0,"⚠ encaissé supérieur au total de la facture","✓")))))))))))</f>
      </c>
    </row>
    <row r="92">
      <c r="A92" s="13"/>
      <c r="B92" s="9">
        <f>IF($A92="","",'Paramètres'!$B$14&amp;'Paramètres'!$B$13&amp;"-"&amp;TEXT($A92,"000"))</f>
      </c>
      <c r="C92" s="12"/>
      <c r="D92" s="12"/>
      <c r="E92" s="10"/>
      <c r="F92" s="10"/>
      <c r="G92" s="10"/>
      <c r="H92" s="10"/>
      <c r="I92" s="10"/>
      <c r="J92" s="10"/>
      <c r="K92" s="11"/>
      <c r="L92" s="8">
        <f>IF($K92="","",IF('Paramètres'!$B$16="Oui",ROUND($K92*'Paramètres'!$B$18,2),0))</f>
      </c>
      <c r="M92" s="8">
        <f>IF($K92="","",$K92+$L92)</f>
      </c>
      <c r="N92" s="8">
        <f>IF($B92="","",SUMIF(Recettes!$C$2:$C$401,$B92,Recettes!$D$2:$D$401))</f>
      </c>
      <c r="O92" s="8">
        <f>IF($B92="","",IF($P92="Annulée",0,ROUND($M92-$N92,2)))</f>
      </c>
      <c r="P92" s="10"/>
      <c r="Q92" s="9">
        <f>IF($C92="","",IF('Paramètres'!$B$16="Oui","TVA "&amp;TEXT('Paramètres'!$B$18*100,"0")&amp;" % — détailler montant HT, TVA et total TTC",IF($C92&gt;=DATE(2026,9,1),"TVA non applicable, art. L. 223-3 du CIBS","TVA non applicable, art. 293 B du CGI")))</f>
      </c>
      <c r="R92" s="9">
        <f>IF($A92="","",IF(COUNTIF(Factures!$A$2:$A$301,$A92)&gt;1,"⚠ numéro en double",IF(AND($A91&lt;&gt;"",$A92&lt;&gt;$A91+1),"⚠ numéro non consécutif",IF($C92="","⚠ date manquante",IF($G92="","⚠ client manquant",IF($J92="","⚠ détail de la prestation manquant",IF($K92="","⚠ montant manquant",IF(AND($H92&lt;&gt;"",$I92=""),"⚠ client pro : son adresse est obligatoire",IF(AND($E92="Avoir",$K92&gt;0),"⚠ un avoir se saisit en montant négatif",IF(AND($E92="Avoir",$F92=""),"⚠ un avoir doit citer la facture d’origine",IF($O92&lt;0,"⚠ encaissé supérieur au total de la facture","✓")))))))))))</f>
      </c>
    </row>
    <row r="93">
      <c r="A93" s="13"/>
      <c r="B93" s="9">
        <f>IF($A93="","",'Paramètres'!$B$14&amp;'Paramètres'!$B$13&amp;"-"&amp;TEXT($A93,"000"))</f>
      </c>
      <c r="C93" s="12"/>
      <c r="D93" s="12"/>
      <c r="E93" s="10"/>
      <c r="F93" s="10"/>
      <c r="G93" s="10"/>
      <c r="H93" s="10"/>
      <c r="I93" s="10"/>
      <c r="J93" s="10"/>
      <c r="K93" s="11"/>
      <c r="L93" s="8">
        <f>IF($K93="","",IF('Paramètres'!$B$16="Oui",ROUND($K93*'Paramètres'!$B$18,2),0))</f>
      </c>
      <c r="M93" s="8">
        <f>IF($K93="","",$K93+$L93)</f>
      </c>
      <c r="N93" s="8">
        <f>IF($B93="","",SUMIF(Recettes!$C$2:$C$401,$B93,Recettes!$D$2:$D$401))</f>
      </c>
      <c r="O93" s="8">
        <f>IF($B93="","",IF($P93="Annulée",0,ROUND($M93-$N93,2)))</f>
      </c>
      <c r="P93" s="10"/>
      <c r="Q93" s="9">
        <f>IF($C93="","",IF('Paramètres'!$B$16="Oui","TVA "&amp;TEXT('Paramètres'!$B$18*100,"0")&amp;" % — détailler montant HT, TVA et total TTC",IF($C93&gt;=DATE(2026,9,1),"TVA non applicable, art. L. 223-3 du CIBS","TVA non applicable, art. 293 B du CGI")))</f>
      </c>
      <c r="R93" s="9">
        <f>IF($A93="","",IF(COUNTIF(Factures!$A$2:$A$301,$A93)&gt;1,"⚠ numéro en double",IF(AND($A92&lt;&gt;"",$A93&lt;&gt;$A92+1),"⚠ numéro non consécutif",IF($C93="","⚠ date manquante",IF($G93="","⚠ client manquant",IF($J93="","⚠ détail de la prestation manquant",IF($K93="","⚠ montant manquant",IF(AND($H93&lt;&gt;"",$I93=""),"⚠ client pro : son adresse est obligatoire",IF(AND($E93="Avoir",$K93&gt;0),"⚠ un avoir se saisit en montant négatif",IF(AND($E93="Avoir",$F93=""),"⚠ un avoir doit citer la facture d’origine",IF($O93&lt;0,"⚠ encaissé supérieur au total de la facture","✓")))))))))))</f>
      </c>
    </row>
    <row r="94">
      <c r="A94" s="13"/>
      <c r="B94" s="9">
        <f>IF($A94="","",'Paramètres'!$B$14&amp;'Paramètres'!$B$13&amp;"-"&amp;TEXT($A94,"000"))</f>
      </c>
      <c r="C94" s="12"/>
      <c r="D94" s="12"/>
      <c r="E94" s="10"/>
      <c r="F94" s="10"/>
      <c r="G94" s="10"/>
      <c r="H94" s="10"/>
      <c r="I94" s="10"/>
      <c r="J94" s="10"/>
      <c r="K94" s="11"/>
      <c r="L94" s="8">
        <f>IF($K94="","",IF('Paramètres'!$B$16="Oui",ROUND($K94*'Paramètres'!$B$18,2),0))</f>
      </c>
      <c r="M94" s="8">
        <f>IF($K94="","",$K94+$L94)</f>
      </c>
      <c r="N94" s="8">
        <f>IF($B94="","",SUMIF(Recettes!$C$2:$C$401,$B94,Recettes!$D$2:$D$401))</f>
      </c>
      <c r="O94" s="8">
        <f>IF($B94="","",IF($P94="Annulée",0,ROUND($M94-$N94,2)))</f>
      </c>
      <c r="P94" s="10"/>
      <c r="Q94" s="9">
        <f>IF($C94="","",IF('Paramètres'!$B$16="Oui","TVA "&amp;TEXT('Paramètres'!$B$18*100,"0")&amp;" % — détailler montant HT, TVA et total TTC",IF($C94&gt;=DATE(2026,9,1),"TVA non applicable, art. L. 223-3 du CIBS","TVA non applicable, art. 293 B du CGI")))</f>
      </c>
      <c r="R94" s="9">
        <f>IF($A94="","",IF(COUNTIF(Factures!$A$2:$A$301,$A94)&gt;1,"⚠ numéro en double",IF(AND($A93&lt;&gt;"",$A94&lt;&gt;$A93+1),"⚠ numéro non consécutif",IF($C94="","⚠ date manquante",IF($G94="","⚠ client manquant",IF($J94="","⚠ détail de la prestation manquant",IF($K94="","⚠ montant manquant",IF(AND($H94&lt;&gt;"",$I94=""),"⚠ client pro : son adresse est obligatoire",IF(AND($E94="Avoir",$K94&gt;0),"⚠ un avoir se saisit en montant négatif",IF(AND($E94="Avoir",$F94=""),"⚠ un avoir doit citer la facture d’origine",IF($O94&lt;0,"⚠ encaissé supérieur au total de la facture","✓")))))))))))</f>
      </c>
    </row>
    <row r="95">
      <c r="A95" s="13"/>
      <c r="B95" s="9">
        <f>IF($A95="","",'Paramètres'!$B$14&amp;'Paramètres'!$B$13&amp;"-"&amp;TEXT($A95,"000"))</f>
      </c>
      <c r="C95" s="12"/>
      <c r="D95" s="12"/>
      <c r="E95" s="10"/>
      <c r="F95" s="10"/>
      <c r="G95" s="10"/>
      <c r="H95" s="10"/>
      <c r="I95" s="10"/>
      <c r="J95" s="10"/>
      <c r="K95" s="11"/>
      <c r="L95" s="8">
        <f>IF($K95="","",IF('Paramètres'!$B$16="Oui",ROUND($K95*'Paramètres'!$B$18,2),0))</f>
      </c>
      <c r="M95" s="8">
        <f>IF($K95="","",$K95+$L95)</f>
      </c>
      <c r="N95" s="8">
        <f>IF($B95="","",SUMIF(Recettes!$C$2:$C$401,$B95,Recettes!$D$2:$D$401))</f>
      </c>
      <c r="O95" s="8">
        <f>IF($B95="","",IF($P95="Annulée",0,ROUND($M95-$N95,2)))</f>
      </c>
      <c r="P95" s="10"/>
      <c r="Q95" s="9">
        <f>IF($C95="","",IF('Paramètres'!$B$16="Oui","TVA "&amp;TEXT('Paramètres'!$B$18*100,"0")&amp;" % — détailler montant HT, TVA et total TTC",IF($C95&gt;=DATE(2026,9,1),"TVA non applicable, art. L. 223-3 du CIBS","TVA non applicable, art. 293 B du CGI")))</f>
      </c>
      <c r="R95" s="9">
        <f>IF($A95="","",IF(COUNTIF(Factures!$A$2:$A$301,$A95)&gt;1,"⚠ numéro en double",IF(AND($A94&lt;&gt;"",$A95&lt;&gt;$A94+1),"⚠ numéro non consécutif",IF($C95="","⚠ date manquante",IF($G95="","⚠ client manquant",IF($J95="","⚠ détail de la prestation manquant",IF($K95="","⚠ montant manquant",IF(AND($H95&lt;&gt;"",$I95=""),"⚠ client pro : son adresse est obligatoire",IF(AND($E95="Avoir",$K95&gt;0),"⚠ un avoir se saisit en montant négatif",IF(AND($E95="Avoir",$F95=""),"⚠ un avoir doit citer la facture d’origine",IF($O95&lt;0,"⚠ encaissé supérieur au total de la facture","✓")))))))))))</f>
      </c>
    </row>
    <row r="96">
      <c r="A96" s="13"/>
      <c r="B96" s="9">
        <f>IF($A96="","",'Paramètres'!$B$14&amp;'Paramètres'!$B$13&amp;"-"&amp;TEXT($A96,"000"))</f>
      </c>
      <c r="C96" s="12"/>
      <c r="D96" s="12"/>
      <c r="E96" s="10"/>
      <c r="F96" s="10"/>
      <c r="G96" s="10"/>
      <c r="H96" s="10"/>
      <c r="I96" s="10"/>
      <c r="J96" s="10"/>
      <c r="K96" s="11"/>
      <c r="L96" s="8">
        <f>IF($K96="","",IF('Paramètres'!$B$16="Oui",ROUND($K96*'Paramètres'!$B$18,2),0))</f>
      </c>
      <c r="M96" s="8">
        <f>IF($K96="","",$K96+$L96)</f>
      </c>
      <c r="N96" s="8">
        <f>IF($B96="","",SUMIF(Recettes!$C$2:$C$401,$B96,Recettes!$D$2:$D$401))</f>
      </c>
      <c r="O96" s="8">
        <f>IF($B96="","",IF($P96="Annulée",0,ROUND($M96-$N96,2)))</f>
      </c>
      <c r="P96" s="10"/>
      <c r="Q96" s="9">
        <f>IF($C96="","",IF('Paramètres'!$B$16="Oui","TVA "&amp;TEXT('Paramètres'!$B$18*100,"0")&amp;" % — détailler montant HT, TVA et total TTC",IF($C96&gt;=DATE(2026,9,1),"TVA non applicable, art. L. 223-3 du CIBS","TVA non applicable, art. 293 B du CGI")))</f>
      </c>
      <c r="R96" s="9">
        <f>IF($A96="","",IF(COUNTIF(Factures!$A$2:$A$301,$A96)&gt;1,"⚠ numéro en double",IF(AND($A95&lt;&gt;"",$A96&lt;&gt;$A95+1),"⚠ numéro non consécutif",IF($C96="","⚠ date manquante",IF($G96="","⚠ client manquant",IF($J96="","⚠ détail de la prestation manquant",IF($K96="","⚠ montant manquant",IF(AND($H96&lt;&gt;"",$I96=""),"⚠ client pro : son adresse est obligatoire",IF(AND($E96="Avoir",$K96&gt;0),"⚠ un avoir se saisit en montant négatif",IF(AND($E96="Avoir",$F96=""),"⚠ un avoir doit citer la facture d’origine",IF($O96&lt;0,"⚠ encaissé supérieur au total de la facture","✓")))))))))))</f>
      </c>
    </row>
    <row r="97">
      <c r="A97" s="13"/>
      <c r="B97" s="9">
        <f>IF($A97="","",'Paramètres'!$B$14&amp;'Paramètres'!$B$13&amp;"-"&amp;TEXT($A97,"000"))</f>
      </c>
      <c r="C97" s="12"/>
      <c r="D97" s="12"/>
      <c r="E97" s="10"/>
      <c r="F97" s="10"/>
      <c r="G97" s="10"/>
      <c r="H97" s="10"/>
      <c r="I97" s="10"/>
      <c r="J97" s="10"/>
      <c r="K97" s="11"/>
      <c r="L97" s="8">
        <f>IF($K97="","",IF('Paramètres'!$B$16="Oui",ROUND($K97*'Paramètres'!$B$18,2),0))</f>
      </c>
      <c r="M97" s="8">
        <f>IF($K97="","",$K97+$L97)</f>
      </c>
      <c r="N97" s="8">
        <f>IF($B97="","",SUMIF(Recettes!$C$2:$C$401,$B97,Recettes!$D$2:$D$401))</f>
      </c>
      <c r="O97" s="8">
        <f>IF($B97="","",IF($P97="Annulée",0,ROUND($M97-$N97,2)))</f>
      </c>
      <c r="P97" s="10"/>
      <c r="Q97" s="9">
        <f>IF($C97="","",IF('Paramètres'!$B$16="Oui","TVA "&amp;TEXT('Paramètres'!$B$18*100,"0")&amp;" % — détailler montant HT, TVA et total TTC",IF($C97&gt;=DATE(2026,9,1),"TVA non applicable, art. L. 223-3 du CIBS","TVA non applicable, art. 293 B du CGI")))</f>
      </c>
      <c r="R97" s="9">
        <f>IF($A97="","",IF(COUNTIF(Factures!$A$2:$A$301,$A97)&gt;1,"⚠ numéro en double",IF(AND($A96&lt;&gt;"",$A97&lt;&gt;$A96+1),"⚠ numéro non consécutif",IF($C97="","⚠ date manquante",IF($G97="","⚠ client manquant",IF($J97="","⚠ détail de la prestation manquant",IF($K97="","⚠ montant manquant",IF(AND($H97&lt;&gt;"",$I97=""),"⚠ client pro : son adresse est obligatoire",IF(AND($E97="Avoir",$K97&gt;0),"⚠ un avoir se saisit en montant négatif",IF(AND($E97="Avoir",$F97=""),"⚠ un avoir doit citer la facture d’origine",IF($O97&lt;0,"⚠ encaissé supérieur au total de la facture","✓")))))))))))</f>
      </c>
    </row>
    <row r="98">
      <c r="A98" s="13"/>
      <c r="B98" s="9">
        <f>IF($A98="","",'Paramètres'!$B$14&amp;'Paramètres'!$B$13&amp;"-"&amp;TEXT($A98,"000"))</f>
      </c>
      <c r="C98" s="12"/>
      <c r="D98" s="12"/>
      <c r="E98" s="10"/>
      <c r="F98" s="10"/>
      <c r="G98" s="10"/>
      <c r="H98" s="10"/>
      <c r="I98" s="10"/>
      <c r="J98" s="10"/>
      <c r="K98" s="11"/>
      <c r="L98" s="8">
        <f>IF($K98="","",IF('Paramètres'!$B$16="Oui",ROUND($K98*'Paramètres'!$B$18,2),0))</f>
      </c>
      <c r="M98" s="8">
        <f>IF($K98="","",$K98+$L98)</f>
      </c>
      <c r="N98" s="8">
        <f>IF($B98="","",SUMIF(Recettes!$C$2:$C$401,$B98,Recettes!$D$2:$D$401))</f>
      </c>
      <c r="O98" s="8">
        <f>IF($B98="","",IF($P98="Annulée",0,ROUND($M98-$N98,2)))</f>
      </c>
      <c r="P98" s="10"/>
      <c r="Q98" s="9">
        <f>IF($C98="","",IF('Paramètres'!$B$16="Oui","TVA "&amp;TEXT('Paramètres'!$B$18*100,"0")&amp;" % — détailler montant HT, TVA et total TTC",IF($C98&gt;=DATE(2026,9,1),"TVA non applicable, art. L. 223-3 du CIBS","TVA non applicable, art. 293 B du CGI")))</f>
      </c>
      <c r="R98" s="9">
        <f>IF($A98="","",IF(COUNTIF(Factures!$A$2:$A$301,$A98)&gt;1,"⚠ numéro en double",IF(AND($A97&lt;&gt;"",$A98&lt;&gt;$A97+1),"⚠ numéro non consécutif",IF($C98="","⚠ date manquante",IF($G98="","⚠ client manquant",IF($J98="","⚠ détail de la prestation manquant",IF($K98="","⚠ montant manquant",IF(AND($H98&lt;&gt;"",$I98=""),"⚠ client pro : son adresse est obligatoire",IF(AND($E98="Avoir",$K98&gt;0),"⚠ un avoir se saisit en montant négatif",IF(AND($E98="Avoir",$F98=""),"⚠ un avoir doit citer la facture d’origine",IF($O98&lt;0,"⚠ encaissé supérieur au total de la facture","✓")))))))))))</f>
      </c>
    </row>
    <row r="99">
      <c r="A99" s="13"/>
      <c r="B99" s="9">
        <f>IF($A99="","",'Paramètres'!$B$14&amp;'Paramètres'!$B$13&amp;"-"&amp;TEXT($A99,"000"))</f>
      </c>
      <c r="C99" s="12"/>
      <c r="D99" s="12"/>
      <c r="E99" s="10"/>
      <c r="F99" s="10"/>
      <c r="G99" s="10"/>
      <c r="H99" s="10"/>
      <c r="I99" s="10"/>
      <c r="J99" s="10"/>
      <c r="K99" s="11"/>
      <c r="L99" s="8">
        <f>IF($K99="","",IF('Paramètres'!$B$16="Oui",ROUND($K99*'Paramètres'!$B$18,2),0))</f>
      </c>
      <c r="M99" s="8">
        <f>IF($K99="","",$K99+$L99)</f>
      </c>
      <c r="N99" s="8">
        <f>IF($B99="","",SUMIF(Recettes!$C$2:$C$401,$B99,Recettes!$D$2:$D$401))</f>
      </c>
      <c r="O99" s="8">
        <f>IF($B99="","",IF($P99="Annulée",0,ROUND($M99-$N99,2)))</f>
      </c>
      <c r="P99" s="10"/>
      <c r="Q99" s="9">
        <f>IF($C99="","",IF('Paramètres'!$B$16="Oui","TVA "&amp;TEXT('Paramètres'!$B$18*100,"0")&amp;" % — détailler montant HT, TVA et total TTC",IF($C99&gt;=DATE(2026,9,1),"TVA non applicable, art. L. 223-3 du CIBS","TVA non applicable, art. 293 B du CGI")))</f>
      </c>
      <c r="R99" s="9">
        <f>IF($A99="","",IF(COUNTIF(Factures!$A$2:$A$301,$A99)&gt;1,"⚠ numéro en double",IF(AND($A98&lt;&gt;"",$A99&lt;&gt;$A98+1),"⚠ numéro non consécutif",IF($C99="","⚠ date manquante",IF($G99="","⚠ client manquant",IF($J99="","⚠ détail de la prestation manquant",IF($K99="","⚠ montant manquant",IF(AND($H99&lt;&gt;"",$I99=""),"⚠ client pro : son adresse est obligatoire",IF(AND($E99="Avoir",$K99&gt;0),"⚠ un avoir se saisit en montant négatif",IF(AND($E99="Avoir",$F99=""),"⚠ un avoir doit citer la facture d’origine",IF($O99&lt;0,"⚠ encaissé supérieur au total de la facture","✓")))))))))))</f>
      </c>
    </row>
    <row r="100">
      <c r="A100" s="13"/>
      <c r="B100" s="9">
        <f>IF($A100="","",'Paramètres'!$B$14&amp;'Paramètres'!$B$13&amp;"-"&amp;TEXT($A100,"000"))</f>
      </c>
      <c r="C100" s="12"/>
      <c r="D100" s="12"/>
      <c r="E100" s="10"/>
      <c r="F100" s="10"/>
      <c r="G100" s="10"/>
      <c r="H100" s="10"/>
      <c r="I100" s="10"/>
      <c r="J100" s="10"/>
      <c r="K100" s="11"/>
      <c r="L100" s="8">
        <f>IF($K100="","",IF('Paramètres'!$B$16="Oui",ROUND($K100*'Paramètres'!$B$18,2),0))</f>
      </c>
      <c r="M100" s="8">
        <f>IF($K100="","",$K100+$L100)</f>
      </c>
      <c r="N100" s="8">
        <f>IF($B100="","",SUMIF(Recettes!$C$2:$C$401,$B100,Recettes!$D$2:$D$401))</f>
      </c>
      <c r="O100" s="8">
        <f>IF($B100="","",IF($P100="Annulée",0,ROUND($M100-$N100,2)))</f>
      </c>
      <c r="P100" s="10"/>
      <c r="Q100" s="9">
        <f>IF($C100="","",IF('Paramètres'!$B$16="Oui","TVA "&amp;TEXT('Paramètres'!$B$18*100,"0")&amp;" % — détailler montant HT, TVA et total TTC",IF($C100&gt;=DATE(2026,9,1),"TVA non applicable, art. L. 223-3 du CIBS","TVA non applicable, art. 293 B du CGI")))</f>
      </c>
      <c r="R100" s="9">
        <f>IF($A100="","",IF(COUNTIF(Factures!$A$2:$A$301,$A100)&gt;1,"⚠ numéro en double",IF(AND($A99&lt;&gt;"",$A100&lt;&gt;$A99+1),"⚠ numéro non consécutif",IF($C100="","⚠ date manquante",IF($G100="","⚠ client manquant",IF($J100="","⚠ détail de la prestation manquant",IF($K100="","⚠ montant manquant",IF(AND($H100&lt;&gt;"",$I100=""),"⚠ client pro : son adresse est obligatoire",IF(AND($E100="Avoir",$K100&gt;0),"⚠ un avoir se saisit en montant négatif",IF(AND($E100="Avoir",$F100=""),"⚠ un avoir doit citer la facture d’origine",IF($O100&lt;0,"⚠ encaissé supérieur au total de la facture","✓")))))))))))</f>
      </c>
    </row>
    <row r="101">
      <c r="A101" s="13"/>
      <c r="B101" s="9">
        <f>IF($A101="","",'Paramètres'!$B$14&amp;'Paramètres'!$B$13&amp;"-"&amp;TEXT($A101,"000"))</f>
      </c>
      <c r="C101" s="12"/>
      <c r="D101" s="12"/>
      <c r="E101" s="10"/>
      <c r="F101" s="10"/>
      <c r="G101" s="10"/>
      <c r="H101" s="10"/>
      <c r="I101" s="10"/>
      <c r="J101" s="10"/>
      <c r="K101" s="11"/>
      <c r="L101" s="8">
        <f>IF($K101="","",IF('Paramètres'!$B$16="Oui",ROUND($K101*'Paramètres'!$B$18,2),0))</f>
      </c>
      <c r="M101" s="8">
        <f>IF($K101="","",$K101+$L101)</f>
      </c>
      <c r="N101" s="8">
        <f>IF($B101="","",SUMIF(Recettes!$C$2:$C$401,$B101,Recettes!$D$2:$D$401))</f>
      </c>
      <c r="O101" s="8">
        <f>IF($B101="","",IF($P101="Annulée",0,ROUND($M101-$N101,2)))</f>
      </c>
      <c r="P101" s="10"/>
      <c r="Q101" s="9">
        <f>IF($C101="","",IF('Paramètres'!$B$16="Oui","TVA "&amp;TEXT('Paramètres'!$B$18*100,"0")&amp;" % — détailler montant HT, TVA et total TTC",IF($C101&gt;=DATE(2026,9,1),"TVA non applicable, art. L. 223-3 du CIBS","TVA non applicable, art. 293 B du CGI")))</f>
      </c>
      <c r="R101" s="9">
        <f>IF($A101="","",IF(COUNTIF(Factures!$A$2:$A$301,$A101)&gt;1,"⚠ numéro en double",IF(AND($A100&lt;&gt;"",$A101&lt;&gt;$A100+1),"⚠ numéro non consécutif",IF($C101="","⚠ date manquante",IF($G101="","⚠ client manquant",IF($J101="","⚠ détail de la prestation manquant",IF($K101="","⚠ montant manquant",IF(AND($H101&lt;&gt;"",$I101=""),"⚠ client pro : son adresse est obligatoire",IF(AND($E101="Avoir",$K101&gt;0),"⚠ un avoir se saisit en montant négatif",IF(AND($E101="Avoir",$F101=""),"⚠ un avoir doit citer la facture d’origine",IF($O101&lt;0,"⚠ encaissé supérieur au total de la facture","✓")))))))))))</f>
      </c>
    </row>
    <row r="102">
      <c r="A102" s="13"/>
      <c r="B102" s="9">
        <f>IF($A102="","",'Paramètres'!$B$14&amp;'Paramètres'!$B$13&amp;"-"&amp;TEXT($A102,"000"))</f>
      </c>
      <c r="C102" s="12"/>
      <c r="D102" s="12"/>
      <c r="E102" s="10"/>
      <c r="F102" s="10"/>
      <c r="G102" s="10"/>
      <c r="H102" s="10"/>
      <c r="I102" s="10"/>
      <c r="J102" s="10"/>
      <c r="K102" s="11"/>
      <c r="L102" s="8">
        <f>IF($K102="","",IF('Paramètres'!$B$16="Oui",ROUND($K102*'Paramètres'!$B$18,2),0))</f>
      </c>
      <c r="M102" s="8">
        <f>IF($K102="","",$K102+$L102)</f>
      </c>
      <c r="N102" s="8">
        <f>IF($B102="","",SUMIF(Recettes!$C$2:$C$401,$B102,Recettes!$D$2:$D$401))</f>
      </c>
      <c r="O102" s="8">
        <f>IF($B102="","",IF($P102="Annulée",0,ROUND($M102-$N102,2)))</f>
      </c>
      <c r="P102" s="10"/>
      <c r="Q102" s="9">
        <f>IF($C102="","",IF('Paramètres'!$B$16="Oui","TVA "&amp;TEXT('Paramètres'!$B$18*100,"0")&amp;" % — détailler montant HT, TVA et total TTC",IF($C102&gt;=DATE(2026,9,1),"TVA non applicable, art. L. 223-3 du CIBS","TVA non applicable, art. 293 B du CGI")))</f>
      </c>
      <c r="R102" s="9">
        <f>IF($A102="","",IF(COUNTIF(Factures!$A$2:$A$301,$A102)&gt;1,"⚠ numéro en double",IF(AND($A101&lt;&gt;"",$A102&lt;&gt;$A101+1),"⚠ numéro non consécutif",IF($C102="","⚠ date manquante",IF($G102="","⚠ client manquant",IF($J102="","⚠ détail de la prestation manquant",IF($K102="","⚠ montant manquant",IF(AND($H102&lt;&gt;"",$I102=""),"⚠ client pro : son adresse est obligatoire",IF(AND($E102="Avoir",$K102&gt;0),"⚠ un avoir se saisit en montant négatif",IF(AND($E102="Avoir",$F102=""),"⚠ un avoir doit citer la facture d’origine",IF($O102&lt;0,"⚠ encaissé supérieur au total de la facture","✓")))))))))))</f>
      </c>
    </row>
    <row r="103">
      <c r="A103" s="13"/>
      <c r="B103" s="9">
        <f>IF($A103="","",'Paramètres'!$B$14&amp;'Paramètres'!$B$13&amp;"-"&amp;TEXT($A103,"000"))</f>
      </c>
      <c r="C103" s="12"/>
      <c r="D103" s="12"/>
      <c r="E103" s="10"/>
      <c r="F103" s="10"/>
      <c r="G103" s="10"/>
      <c r="H103" s="10"/>
      <c r="I103" s="10"/>
      <c r="J103" s="10"/>
      <c r="K103" s="11"/>
      <c r="L103" s="8">
        <f>IF($K103="","",IF('Paramètres'!$B$16="Oui",ROUND($K103*'Paramètres'!$B$18,2),0))</f>
      </c>
      <c r="M103" s="8">
        <f>IF($K103="","",$K103+$L103)</f>
      </c>
      <c r="N103" s="8">
        <f>IF($B103="","",SUMIF(Recettes!$C$2:$C$401,$B103,Recettes!$D$2:$D$401))</f>
      </c>
      <c r="O103" s="8">
        <f>IF($B103="","",IF($P103="Annulée",0,ROUND($M103-$N103,2)))</f>
      </c>
      <c r="P103" s="10"/>
      <c r="Q103" s="9">
        <f>IF($C103="","",IF('Paramètres'!$B$16="Oui","TVA "&amp;TEXT('Paramètres'!$B$18*100,"0")&amp;" % — détailler montant HT, TVA et total TTC",IF($C103&gt;=DATE(2026,9,1),"TVA non applicable, art. L. 223-3 du CIBS","TVA non applicable, art. 293 B du CGI")))</f>
      </c>
      <c r="R103" s="9">
        <f>IF($A103="","",IF(COUNTIF(Factures!$A$2:$A$301,$A103)&gt;1,"⚠ numéro en double",IF(AND($A102&lt;&gt;"",$A103&lt;&gt;$A102+1),"⚠ numéro non consécutif",IF($C103="","⚠ date manquante",IF($G103="","⚠ client manquant",IF($J103="","⚠ détail de la prestation manquant",IF($K103="","⚠ montant manquant",IF(AND($H103&lt;&gt;"",$I103=""),"⚠ client pro : son adresse est obligatoire",IF(AND($E103="Avoir",$K103&gt;0),"⚠ un avoir se saisit en montant négatif",IF(AND($E103="Avoir",$F103=""),"⚠ un avoir doit citer la facture d’origine",IF($O103&lt;0,"⚠ encaissé supérieur au total de la facture","✓")))))))))))</f>
      </c>
    </row>
    <row r="104">
      <c r="A104" s="13"/>
      <c r="B104" s="9">
        <f>IF($A104="","",'Paramètres'!$B$14&amp;'Paramètres'!$B$13&amp;"-"&amp;TEXT($A104,"000"))</f>
      </c>
      <c r="C104" s="12"/>
      <c r="D104" s="12"/>
      <c r="E104" s="10"/>
      <c r="F104" s="10"/>
      <c r="G104" s="10"/>
      <c r="H104" s="10"/>
      <c r="I104" s="10"/>
      <c r="J104" s="10"/>
      <c r="K104" s="11"/>
      <c r="L104" s="8">
        <f>IF($K104="","",IF('Paramètres'!$B$16="Oui",ROUND($K104*'Paramètres'!$B$18,2),0))</f>
      </c>
      <c r="M104" s="8">
        <f>IF($K104="","",$K104+$L104)</f>
      </c>
      <c r="N104" s="8">
        <f>IF($B104="","",SUMIF(Recettes!$C$2:$C$401,$B104,Recettes!$D$2:$D$401))</f>
      </c>
      <c r="O104" s="8">
        <f>IF($B104="","",IF($P104="Annulée",0,ROUND($M104-$N104,2)))</f>
      </c>
      <c r="P104" s="10"/>
      <c r="Q104" s="9">
        <f>IF($C104="","",IF('Paramètres'!$B$16="Oui","TVA "&amp;TEXT('Paramètres'!$B$18*100,"0")&amp;" % — détailler montant HT, TVA et total TTC",IF($C104&gt;=DATE(2026,9,1),"TVA non applicable, art. L. 223-3 du CIBS","TVA non applicable, art. 293 B du CGI")))</f>
      </c>
      <c r="R104" s="9">
        <f>IF($A104="","",IF(COUNTIF(Factures!$A$2:$A$301,$A104)&gt;1,"⚠ numéro en double",IF(AND($A103&lt;&gt;"",$A104&lt;&gt;$A103+1),"⚠ numéro non consécutif",IF($C104="","⚠ date manquante",IF($G104="","⚠ client manquant",IF($J104="","⚠ détail de la prestation manquant",IF($K104="","⚠ montant manquant",IF(AND($H104&lt;&gt;"",$I104=""),"⚠ client pro : son adresse est obligatoire",IF(AND($E104="Avoir",$K104&gt;0),"⚠ un avoir se saisit en montant négatif",IF(AND($E104="Avoir",$F104=""),"⚠ un avoir doit citer la facture d’origine",IF($O104&lt;0,"⚠ encaissé supérieur au total de la facture","✓")))))))))))</f>
      </c>
    </row>
    <row r="105">
      <c r="A105" s="13"/>
      <c r="B105" s="9">
        <f>IF($A105="","",'Paramètres'!$B$14&amp;'Paramètres'!$B$13&amp;"-"&amp;TEXT($A105,"000"))</f>
      </c>
      <c r="C105" s="12"/>
      <c r="D105" s="12"/>
      <c r="E105" s="10"/>
      <c r="F105" s="10"/>
      <c r="G105" s="10"/>
      <c r="H105" s="10"/>
      <c r="I105" s="10"/>
      <c r="J105" s="10"/>
      <c r="K105" s="11"/>
      <c r="L105" s="8">
        <f>IF($K105="","",IF('Paramètres'!$B$16="Oui",ROUND($K105*'Paramètres'!$B$18,2),0))</f>
      </c>
      <c r="M105" s="8">
        <f>IF($K105="","",$K105+$L105)</f>
      </c>
      <c r="N105" s="8">
        <f>IF($B105="","",SUMIF(Recettes!$C$2:$C$401,$B105,Recettes!$D$2:$D$401))</f>
      </c>
      <c r="O105" s="8">
        <f>IF($B105="","",IF($P105="Annulée",0,ROUND($M105-$N105,2)))</f>
      </c>
      <c r="P105" s="10"/>
      <c r="Q105" s="9">
        <f>IF($C105="","",IF('Paramètres'!$B$16="Oui","TVA "&amp;TEXT('Paramètres'!$B$18*100,"0")&amp;" % — détailler montant HT, TVA et total TTC",IF($C105&gt;=DATE(2026,9,1),"TVA non applicable, art. L. 223-3 du CIBS","TVA non applicable, art. 293 B du CGI")))</f>
      </c>
      <c r="R105" s="9">
        <f>IF($A105="","",IF(COUNTIF(Factures!$A$2:$A$301,$A105)&gt;1,"⚠ numéro en double",IF(AND($A104&lt;&gt;"",$A105&lt;&gt;$A104+1),"⚠ numéro non consécutif",IF($C105="","⚠ date manquante",IF($G105="","⚠ client manquant",IF($J105="","⚠ détail de la prestation manquant",IF($K105="","⚠ montant manquant",IF(AND($H105&lt;&gt;"",$I105=""),"⚠ client pro : son adresse est obligatoire",IF(AND($E105="Avoir",$K105&gt;0),"⚠ un avoir se saisit en montant négatif",IF(AND($E105="Avoir",$F105=""),"⚠ un avoir doit citer la facture d’origine",IF($O105&lt;0,"⚠ encaissé supérieur au total de la facture","✓")))))))))))</f>
      </c>
    </row>
    <row r="106">
      <c r="A106" s="13"/>
      <c r="B106" s="9">
        <f>IF($A106="","",'Paramètres'!$B$14&amp;'Paramètres'!$B$13&amp;"-"&amp;TEXT($A106,"000"))</f>
      </c>
      <c r="C106" s="12"/>
      <c r="D106" s="12"/>
      <c r="E106" s="10"/>
      <c r="F106" s="10"/>
      <c r="G106" s="10"/>
      <c r="H106" s="10"/>
      <c r="I106" s="10"/>
      <c r="J106" s="10"/>
      <c r="K106" s="11"/>
      <c r="L106" s="8">
        <f>IF($K106="","",IF('Paramètres'!$B$16="Oui",ROUND($K106*'Paramètres'!$B$18,2),0))</f>
      </c>
      <c r="M106" s="8">
        <f>IF($K106="","",$K106+$L106)</f>
      </c>
      <c r="N106" s="8">
        <f>IF($B106="","",SUMIF(Recettes!$C$2:$C$401,$B106,Recettes!$D$2:$D$401))</f>
      </c>
      <c r="O106" s="8">
        <f>IF($B106="","",IF($P106="Annulée",0,ROUND($M106-$N106,2)))</f>
      </c>
      <c r="P106" s="10"/>
      <c r="Q106" s="9">
        <f>IF($C106="","",IF('Paramètres'!$B$16="Oui","TVA "&amp;TEXT('Paramètres'!$B$18*100,"0")&amp;" % — détailler montant HT, TVA et total TTC",IF($C106&gt;=DATE(2026,9,1),"TVA non applicable, art. L. 223-3 du CIBS","TVA non applicable, art. 293 B du CGI")))</f>
      </c>
      <c r="R106" s="9">
        <f>IF($A106="","",IF(COUNTIF(Factures!$A$2:$A$301,$A106)&gt;1,"⚠ numéro en double",IF(AND($A105&lt;&gt;"",$A106&lt;&gt;$A105+1),"⚠ numéro non consécutif",IF($C106="","⚠ date manquante",IF($G106="","⚠ client manquant",IF($J106="","⚠ détail de la prestation manquant",IF($K106="","⚠ montant manquant",IF(AND($H106&lt;&gt;"",$I106=""),"⚠ client pro : son adresse est obligatoire",IF(AND($E106="Avoir",$K106&gt;0),"⚠ un avoir se saisit en montant négatif",IF(AND($E106="Avoir",$F106=""),"⚠ un avoir doit citer la facture d’origine",IF($O106&lt;0,"⚠ encaissé supérieur au total de la facture","✓")))))))))))</f>
      </c>
    </row>
    <row r="107">
      <c r="A107" s="13"/>
      <c r="B107" s="9">
        <f>IF($A107="","",'Paramètres'!$B$14&amp;'Paramètres'!$B$13&amp;"-"&amp;TEXT($A107,"000"))</f>
      </c>
      <c r="C107" s="12"/>
      <c r="D107" s="12"/>
      <c r="E107" s="10"/>
      <c r="F107" s="10"/>
      <c r="G107" s="10"/>
      <c r="H107" s="10"/>
      <c r="I107" s="10"/>
      <c r="J107" s="10"/>
      <c r="K107" s="11"/>
      <c r="L107" s="8">
        <f>IF($K107="","",IF('Paramètres'!$B$16="Oui",ROUND($K107*'Paramètres'!$B$18,2),0))</f>
      </c>
      <c r="M107" s="8">
        <f>IF($K107="","",$K107+$L107)</f>
      </c>
      <c r="N107" s="8">
        <f>IF($B107="","",SUMIF(Recettes!$C$2:$C$401,$B107,Recettes!$D$2:$D$401))</f>
      </c>
      <c r="O107" s="8">
        <f>IF($B107="","",IF($P107="Annulée",0,ROUND($M107-$N107,2)))</f>
      </c>
      <c r="P107" s="10"/>
      <c r="Q107" s="9">
        <f>IF($C107="","",IF('Paramètres'!$B$16="Oui","TVA "&amp;TEXT('Paramètres'!$B$18*100,"0")&amp;" % — détailler montant HT, TVA et total TTC",IF($C107&gt;=DATE(2026,9,1),"TVA non applicable, art. L. 223-3 du CIBS","TVA non applicable, art. 293 B du CGI")))</f>
      </c>
      <c r="R107" s="9">
        <f>IF($A107="","",IF(COUNTIF(Factures!$A$2:$A$301,$A107)&gt;1,"⚠ numéro en double",IF(AND($A106&lt;&gt;"",$A107&lt;&gt;$A106+1),"⚠ numéro non consécutif",IF($C107="","⚠ date manquante",IF($G107="","⚠ client manquant",IF($J107="","⚠ détail de la prestation manquant",IF($K107="","⚠ montant manquant",IF(AND($H107&lt;&gt;"",$I107=""),"⚠ client pro : son adresse est obligatoire",IF(AND($E107="Avoir",$K107&gt;0),"⚠ un avoir se saisit en montant négatif",IF(AND($E107="Avoir",$F107=""),"⚠ un avoir doit citer la facture d’origine",IF($O107&lt;0,"⚠ encaissé supérieur au total de la facture","✓")))))))))))</f>
      </c>
    </row>
    <row r="108">
      <c r="A108" s="13"/>
      <c r="B108" s="9">
        <f>IF($A108="","",'Paramètres'!$B$14&amp;'Paramètres'!$B$13&amp;"-"&amp;TEXT($A108,"000"))</f>
      </c>
      <c r="C108" s="12"/>
      <c r="D108" s="12"/>
      <c r="E108" s="10"/>
      <c r="F108" s="10"/>
      <c r="G108" s="10"/>
      <c r="H108" s="10"/>
      <c r="I108" s="10"/>
      <c r="J108" s="10"/>
      <c r="K108" s="11"/>
      <c r="L108" s="8">
        <f>IF($K108="","",IF('Paramètres'!$B$16="Oui",ROUND($K108*'Paramètres'!$B$18,2),0))</f>
      </c>
      <c r="M108" s="8">
        <f>IF($K108="","",$K108+$L108)</f>
      </c>
      <c r="N108" s="8">
        <f>IF($B108="","",SUMIF(Recettes!$C$2:$C$401,$B108,Recettes!$D$2:$D$401))</f>
      </c>
      <c r="O108" s="8">
        <f>IF($B108="","",IF($P108="Annulée",0,ROUND($M108-$N108,2)))</f>
      </c>
      <c r="P108" s="10"/>
      <c r="Q108" s="9">
        <f>IF($C108="","",IF('Paramètres'!$B$16="Oui","TVA "&amp;TEXT('Paramètres'!$B$18*100,"0")&amp;" % — détailler montant HT, TVA et total TTC",IF($C108&gt;=DATE(2026,9,1),"TVA non applicable, art. L. 223-3 du CIBS","TVA non applicable, art. 293 B du CGI")))</f>
      </c>
      <c r="R108" s="9">
        <f>IF($A108="","",IF(COUNTIF(Factures!$A$2:$A$301,$A108)&gt;1,"⚠ numéro en double",IF(AND($A107&lt;&gt;"",$A108&lt;&gt;$A107+1),"⚠ numéro non consécutif",IF($C108="","⚠ date manquante",IF($G108="","⚠ client manquant",IF($J108="","⚠ détail de la prestation manquant",IF($K108="","⚠ montant manquant",IF(AND($H108&lt;&gt;"",$I108=""),"⚠ client pro : son adresse est obligatoire",IF(AND($E108="Avoir",$K108&gt;0),"⚠ un avoir se saisit en montant négatif",IF(AND($E108="Avoir",$F108=""),"⚠ un avoir doit citer la facture d’origine",IF($O108&lt;0,"⚠ encaissé supérieur au total de la facture","✓")))))))))))</f>
      </c>
    </row>
    <row r="109">
      <c r="A109" s="13"/>
      <c r="B109" s="9">
        <f>IF($A109="","",'Paramètres'!$B$14&amp;'Paramètres'!$B$13&amp;"-"&amp;TEXT($A109,"000"))</f>
      </c>
      <c r="C109" s="12"/>
      <c r="D109" s="12"/>
      <c r="E109" s="10"/>
      <c r="F109" s="10"/>
      <c r="G109" s="10"/>
      <c r="H109" s="10"/>
      <c r="I109" s="10"/>
      <c r="J109" s="10"/>
      <c r="K109" s="11"/>
      <c r="L109" s="8">
        <f>IF($K109="","",IF('Paramètres'!$B$16="Oui",ROUND($K109*'Paramètres'!$B$18,2),0))</f>
      </c>
      <c r="M109" s="8">
        <f>IF($K109="","",$K109+$L109)</f>
      </c>
      <c r="N109" s="8">
        <f>IF($B109="","",SUMIF(Recettes!$C$2:$C$401,$B109,Recettes!$D$2:$D$401))</f>
      </c>
      <c r="O109" s="8">
        <f>IF($B109="","",IF($P109="Annulée",0,ROUND($M109-$N109,2)))</f>
      </c>
      <c r="P109" s="10"/>
      <c r="Q109" s="9">
        <f>IF($C109="","",IF('Paramètres'!$B$16="Oui","TVA "&amp;TEXT('Paramètres'!$B$18*100,"0")&amp;" % — détailler montant HT, TVA et total TTC",IF($C109&gt;=DATE(2026,9,1),"TVA non applicable, art. L. 223-3 du CIBS","TVA non applicable, art. 293 B du CGI")))</f>
      </c>
      <c r="R109" s="9">
        <f>IF($A109="","",IF(COUNTIF(Factures!$A$2:$A$301,$A109)&gt;1,"⚠ numéro en double",IF(AND($A108&lt;&gt;"",$A109&lt;&gt;$A108+1),"⚠ numéro non consécutif",IF($C109="","⚠ date manquante",IF($G109="","⚠ client manquant",IF($J109="","⚠ détail de la prestation manquant",IF($K109="","⚠ montant manquant",IF(AND($H109&lt;&gt;"",$I109=""),"⚠ client pro : son adresse est obligatoire",IF(AND($E109="Avoir",$K109&gt;0),"⚠ un avoir se saisit en montant négatif",IF(AND($E109="Avoir",$F109=""),"⚠ un avoir doit citer la facture d’origine",IF($O109&lt;0,"⚠ encaissé supérieur au total de la facture","✓")))))))))))</f>
      </c>
    </row>
    <row r="110">
      <c r="A110" s="13"/>
      <c r="B110" s="9">
        <f>IF($A110="","",'Paramètres'!$B$14&amp;'Paramètres'!$B$13&amp;"-"&amp;TEXT($A110,"000"))</f>
      </c>
      <c r="C110" s="12"/>
      <c r="D110" s="12"/>
      <c r="E110" s="10"/>
      <c r="F110" s="10"/>
      <c r="G110" s="10"/>
      <c r="H110" s="10"/>
      <c r="I110" s="10"/>
      <c r="J110" s="10"/>
      <c r="K110" s="11"/>
      <c r="L110" s="8">
        <f>IF($K110="","",IF('Paramètres'!$B$16="Oui",ROUND($K110*'Paramètres'!$B$18,2),0))</f>
      </c>
      <c r="M110" s="8">
        <f>IF($K110="","",$K110+$L110)</f>
      </c>
      <c r="N110" s="8">
        <f>IF($B110="","",SUMIF(Recettes!$C$2:$C$401,$B110,Recettes!$D$2:$D$401))</f>
      </c>
      <c r="O110" s="8">
        <f>IF($B110="","",IF($P110="Annulée",0,ROUND($M110-$N110,2)))</f>
      </c>
      <c r="P110" s="10"/>
      <c r="Q110" s="9">
        <f>IF($C110="","",IF('Paramètres'!$B$16="Oui","TVA "&amp;TEXT('Paramètres'!$B$18*100,"0")&amp;" % — détailler montant HT, TVA et total TTC",IF($C110&gt;=DATE(2026,9,1),"TVA non applicable, art. L. 223-3 du CIBS","TVA non applicable, art. 293 B du CGI")))</f>
      </c>
      <c r="R110" s="9">
        <f>IF($A110="","",IF(COUNTIF(Factures!$A$2:$A$301,$A110)&gt;1,"⚠ numéro en double",IF(AND($A109&lt;&gt;"",$A110&lt;&gt;$A109+1),"⚠ numéro non consécutif",IF($C110="","⚠ date manquante",IF($G110="","⚠ client manquant",IF($J110="","⚠ détail de la prestation manquant",IF($K110="","⚠ montant manquant",IF(AND($H110&lt;&gt;"",$I110=""),"⚠ client pro : son adresse est obligatoire",IF(AND($E110="Avoir",$K110&gt;0),"⚠ un avoir se saisit en montant négatif",IF(AND($E110="Avoir",$F110=""),"⚠ un avoir doit citer la facture d’origine",IF($O110&lt;0,"⚠ encaissé supérieur au total de la facture","✓")))))))))))</f>
      </c>
    </row>
    <row r="111">
      <c r="A111" s="13"/>
      <c r="B111" s="9">
        <f>IF($A111="","",'Paramètres'!$B$14&amp;'Paramètres'!$B$13&amp;"-"&amp;TEXT($A111,"000"))</f>
      </c>
      <c r="C111" s="12"/>
      <c r="D111" s="12"/>
      <c r="E111" s="10"/>
      <c r="F111" s="10"/>
      <c r="G111" s="10"/>
      <c r="H111" s="10"/>
      <c r="I111" s="10"/>
      <c r="J111" s="10"/>
      <c r="K111" s="11"/>
      <c r="L111" s="8">
        <f>IF($K111="","",IF('Paramètres'!$B$16="Oui",ROUND($K111*'Paramètres'!$B$18,2),0))</f>
      </c>
      <c r="M111" s="8">
        <f>IF($K111="","",$K111+$L111)</f>
      </c>
      <c r="N111" s="8">
        <f>IF($B111="","",SUMIF(Recettes!$C$2:$C$401,$B111,Recettes!$D$2:$D$401))</f>
      </c>
      <c r="O111" s="8">
        <f>IF($B111="","",IF($P111="Annulée",0,ROUND($M111-$N111,2)))</f>
      </c>
      <c r="P111" s="10"/>
      <c r="Q111" s="9">
        <f>IF($C111="","",IF('Paramètres'!$B$16="Oui","TVA "&amp;TEXT('Paramètres'!$B$18*100,"0")&amp;" % — détailler montant HT, TVA et total TTC",IF($C111&gt;=DATE(2026,9,1),"TVA non applicable, art. L. 223-3 du CIBS","TVA non applicable, art. 293 B du CGI")))</f>
      </c>
      <c r="R111" s="9">
        <f>IF($A111="","",IF(COUNTIF(Factures!$A$2:$A$301,$A111)&gt;1,"⚠ numéro en double",IF(AND($A110&lt;&gt;"",$A111&lt;&gt;$A110+1),"⚠ numéro non consécutif",IF($C111="","⚠ date manquante",IF($G111="","⚠ client manquant",IF($J111="","⚠ détail de la prestation manquant",IF($K111="","⚠ montant manquant",IF(AND($H111&lt;&gt;"",$I111=""),"⚠ client pro : son adresse est obligatoire",IF(AND($E111="Avoir",$K111&gt;0),"⚠ un avoir se saisit en montant négatif",IF(AND($E111="Avoir",$F111=""),"⚠ un avoir doit citer la facture d’origine",IF($O111&lt;0,"⚠ encaissé supérieur au total de la facture","✓")))))))))))</f>
      </c>
    </row>
    <row r="112">
      <c r="A112" s="13"/>
      <c r="B112" s="9">
        <f>IF($A112="","",'Paramètres'!$B$14&amp;'Paramètres'!$B$13&amp;"-"&amp;TEXT($A112,"000"))</f>
      </c>
      <c r="C112" s="12"/>
      <c r="D112" s="12"/>
      <c r="E112" s="10"/>
      <c r="F112" s="10"/>
      <c r="G112" s="10"/>
      <c r="H112" s="10"/>
      <c r="I112" s="10"/>
      <c r="J112" s="10"/>
      <c r="K112" s="11"/>
      <c r="L112" s="8">
        <f>IF($K112="","",IF('Paramètres'!$B$16="Oui",ROUND($K112*'Paramètres'!$B$18,2),0))</f>
      </c>
      <c r="M112" s="8">
        <f>IF($K112="","",$K112+$L112)</f>
      </c>
      <c r="N112" s="8">
        <f>IF($B112="","",SUMIF(Recettes!$C$2:$C$401,$B112,Recettes!$D$2:$D$401))</f>
      </c>
      <c r="O112" s="8">
        <f>IF($B112="","",IF($P112="Annulée",0,ROUND($M112-$N112,2)))</f>
      </c>
      <c r="P112" s="10"/>
      <c r="Q112" s="9">
        <f>IF($C112="","",IF('Paramètres'!$B$16="Oui","TVA "&amp;TEXT('Paramètres'!$B$18*100,"0")&amp;" % — détailler montant HT, TVA et total TTC",IF($C112&gt;=DATE(2026,9,1),"TVA non applicable, art. L. 223-3 du CIBS","TVA non applicable, art. 293 B du CGI")))</f>
      </c>
      <c r="R112" s="9">
        <f>IF($A112="","",IF(COUNTIF(Factures!$A$2:$A$301,$A112)&gt;1,"⚠ numéro en double",IF(AND($A111&lt;&gt;"",$A112&lt;&gt;$A111+1),"⚠ numéro non consécutif",IF($C112="","⚠ date manquante",IF($G112="","⚠ client manquant",IF($J112="","⚠ détail de la prestation manquant",IF($K112="","⚠ montant manquant",IF(AND($H112&lt;&gt;"",$I112=""),"⚠ client pro : son adresse est obligatoire",IF(AND($E112="Avoir",$K112&gt;0),"⚠ un avoir se saisit en montant négatif",IF(AND($E112="Avoir",$F112=""),"⚠ un avoir doit citer la facture d’origine",IF($O112&lt;0,"⚠ encaissé supérieur au total de la facture","✓")))))))))))</f>
      </c>
    </row>
    <row r="113">
      <c r="A113" s="13"/>
      <c r="B113" s="9">
        <f>IF($A113="","",'Paramètres'!$B$14&amp;'Paramètres'!$B$13&amp;"-"&amp;TEXT($A113,"000"))</f>
      </c>
      <c r="C113" s="12"/>
      <c r="D113" s="12"/>
      <c r="E113" s="10"/>
      <c r="F113" s="10"/>
      <c r="G113" s="10"/>
      <c r="H113" s="10"/>
      <c r="I113" s="10"/>
      <c r="J113" s="10"/>
      <c r="K113" s="11"/>
      <c r="L113" s="8">
        <f>IF($K113="","",IF('Paramètres'!$B$16="Oui",ROUND($K113*'Paramètres'!$B$18,2),0))</f>
      </c>
      <c r="M113" s="8">
        <f>IF($K113="","",$K113+$L113)</f>
      </c>
      <c r="N113" s="8">
        <f>IF($B113="","",SUMIF(Recettes!$C$2:$C$401,$B113,Recettes!$D$2:$D$401))</f>
      </c>
      <c r="O113" s="8">
        <f>IF($B113="","",IF($P113="Annulée",0,ROUND($M113-$N113,2)))</f>
      </c>
      <c r="P113" s="10"/>
      <c r="Q113" s="9">
        <f>IF($C113="","",IF('Paramètres'!$B$16="Oui","TVA "&amp;TEXT('Paramètres'!$B$18*100,"0")&amp;" % — détailler montant HT, TVA et total TTC",IF($C113&gt;=DATE(2026,9,1),"TVA non applicable, art. L. 223-3 du CIBS","TVA non applicable, art. 293 B du CGI")))</f>
      </c>
      <c r="R113" s="9">
        <f>IF($A113="","",IF(COUNTIF(Factures!$A$2:$A$301,$A113)&gt;1,"⚠ numéro en double",IF(AND($A112&lt;&gt;"",$A113&lt;&gt;$A112+1),"⚠ numéro non consécutif",IF($C113="","⚠ date manquante",IF($G113="","⚠ client manquant",IF($J113="","⚠ détail de la prestation manquant",IF($K113="","⚠ montant manquant",IF(AND($H113&lt;&gt;"",$I113=""),"⚠ client pro : son adresse est obligatoire",IF(AND($E113="Avoir",$K113&gt;0),"⚠ un avoir se saisit en montant négatif",IF(AND($E113="Avoir",$F113=""),"⚠ un avoir doit citer la facture d’origine",IF($O113&lt;0,"⚠ encaissé supérieur au total de la facture","✓")))))))))))</f>
      </c>
    </row>
    <row r="114">
      <c r="A114" s="13"/>
      <c r="B114" s="9">
        <f>IF($A114="","",'Paramètres'!$B$14&amp;'Paramètres'!$B$13&amp;"-"&amp;TEXT($A114,"000"))</f>
      </c>
      <c r="C114" s="12"/>
      <c r="D114" s="12"/>
      <c r="E114" s="10"/>
      <c r="F114" s="10"/>
      <c r="G114" s="10"/>
      <c r="H114" s="10"/>
      <c r="I114" s="10"/>
      <c r="J114" s="10"/>
      <c r="K114" s="11"/>
      <c r="L114" s="8">
        <f>IF($K114="","",IF('Paramètres'!$B$16="Oui",ROUND($K114*'Paramètres'!$B$18,2),0))</f>
      </c>
      <c r="M114" s="8">
        <f>IF($K114="","",$K114+$L114)</f>
      </c>
      <c r="N114" s="8">
        <f>IF($B114="","",SUMIF(Recettes!$C$2:$C$401,$B114,Recettes!$D$2:$D$401))</f>
      </c>
      <c r="O114" s="8">
        <f>IF($B114="","",IF($P114="Annulée",0,ROUND($M114-$N114,2)))</f>
      </c>
      <c r="P114" s="10"/>
      <c r="Q114" s="9">
        <f>IF($C114="","",IF('Paramètres'!$B$16="Oui","TVA "&amp;TEXT('Paramètres'!$B$18*100,"0")&amp;" % — détailler montant HT, TVA et total TTC",IF($C114&gt;=DATE(2026,9,1),"TVA non applicable, art. L. 223-3 du CIBS","TVA non applicable, art. 293 B du CGI")))</f>
      </c>
      <c r="R114" s="9">
        <f>IF($A114="","",IF(COUNTIF(Factures!$A$2:$A$301,$A114)&gt;1,"⚠ numéro en double",IF(AND($A113&lt;&gt;"",$A114&lt;&gt;$A113+1),"⚠ numéro non consécutif",IF($C114="","⚠ date manquante",IF($G114="","⚠ client manquant",IF($J114="","⚠ détail de la prestation manquant",IF($K114="","⚠ montant manquant",IF(AND($H114&lt;&gt;"",$I114=""),"⚠ client pro : son adresse est obligatoire",IF(AND($E114="Avoir",$K114&gt;0),"⚠ un avoir se saisit en montant négatif",IF(AND($E114="Avoir",$F114=""),"⚠ un avoir doit citer la facture d’origine",IF($O114&lt;0,"⚠ encaissé supérieur au total de la facture","✓")))))))))))</f>
      </c>
    </row>
    <row r="115">
      <c r="A115" s="13"/>
      <c r="B115" s="9">
        <f>IF($A115="","",'Paramètres'!$B$14&amp;'Paramètres'!$B$13&amp;"-"&amp;TEXT($A115,"000"))</f>
      </c>
      <c r="C115" s="12"/>
      <c r="D115" s="12"/>
      <c r="E115" s="10"/>
      <c r="F115" s="10"/>
      <c r="G115" s="10"/>
      <c r="H115" s="10"/>
      <c r="I115" s="10"/>
      <c r="J115" s="10"/>
      <c r="K115" s="11"/>
      <c r="L115" s="8">
        <f>IF($K115="","",IF('Paramètres'!$B$16="Oui",ROUND($K115*'Paramètres'!$B$18,2),0))</f>
      </c>
      <c r="M115" s="8">
        <f>IF($K115="","",$K115+$L115)</f>
      </c>
      <c r="N115" s="8">
        <f>IF($B115="","",SUMIF(Recettes!$C$2:$C$401,$B115,Recettes!$D$2:$D$401))</f>
      </c>
      <c r="O115" s="8">
        <f>IF($B115="","",IF($P115="Annulée",0,ROUND($M115-$N115,2)))</f>
      </c>
      <c r="P115" s="10"/>
      <c r="Q115" s="9">
        <f>IF($C115="","",IF('Paramètres'!$B$16="Oui","TVA "&amp;TEXT('Paramètres'!$B$18*100,"0")&amp;" % — détailler montant HT, TVA et total TTC",IF($C115&gt;=DATE(2026,9,1),"TVA non applicable, art. L. 223-3 du CIBS","TVA non applicable, art. 293 B du CGI")))</f>
      </c>
      <c r="R115" s="9">
        <f>IF($A115="","",IF(COUNTIF(Factures!$A$2:$A$301,$A115)&gt;1,"⚠ numéro en double",IF(AND($A114&lt;&gt;"",$A115&lt;&gt;$A114+1),"⚠ numéro non consécutif",IF($C115="","⚠ date manquante",IF($G115="","⚠ client manquant",IF($J115="","⚠ détail de la prestation manquant",IF($K115="","⚠ montant manquant",IF(AND($H115&lt;&gt;"",$I115=""),"⚠ client pro : son adresse est obligatoire",IF(AND($E115="Avoir",$K115&gt;0),"⚠ un avoir se saisit en montant négatif",IF(AND($E115="Avoir",$F115=""),"⚠ un avoir doit citer la facture d’origine",IF($O115&lt;0,"⚠ encaissé supérieur au total de la facture","✓")))))))))))</f>
      </c>
    </row>
    <row r="116">
      <c r="A116" s="13"/>
      <c r="B116" s="9">
        <f>IF($A116="","",'Paramètres'!$B$14&amp;'Paramètres'!$B$13&amp;"-"&amp;TEXT($A116,"000"))</f>
      </c>
      <c r="C116" s="12"/>
      <c r="D116" s="12"/>
      <c r="E116" s="10"/>
      <c r="F116" s="10"/>
      <c r="G116" s="10"/>
      <c r="H116" s="10"/>
      <c r="I116" s="10"/>
      <c r="J116" s="10"/>
      <c r="K116" s="11"/>
      <c r="L116" s="8">
        <f>IF($K116="","",IF('Paramètres'!$B$16="Oui",ROUND($K116*'Paramètres'!$B$18,2),0))</f>
      </c>
      <c r="M116" s="8">
        <f>IF($K116="","",$K116+$L116)</f>
      </c>
      <c r="N116" s="8">
        <f>IF($B116="","",SUMIF(Recettes!$C$2:$C$401,$B116,Recettes!$D$2:$D$401))</f>
      </c>
      <c r="O116" s="8">
        <f>IF($B116="","",IF($P116="Annulée",0,ROUND($M116-$N116,2)))</f>
      </c>
      <c r="P116" s="10"/>
      <c r="Q116" s="9">
        <f>IF($C116="","",IF('Paramètres'!$B$16="Oui","TVA "&amp;TEXT('Paramètres'!$B$18*100,"0")&amp;" % — détailler montant HT, TVA et total TTC",IF($C116&gt;=DATE(2026,9,1),"TVA non applicable, art. L. 223-3 du CIBS","TVA non applicable, art. 293 B du CGI")))</f>
      </c>
      <c r="R116" s="9">
        <f>IF($A116="","",IF(COUNTIF(Factures!$A$2:$A$301,$A116)&gt;1,"⚠ numéro en double",IF(AND($A115&lt;&gt;"",$A116&lt;&gt;$A115+1),"⚠ numéro non consécutif",IF($C116="","⚠ date manquante",IF($G116="","⚠ client manquant",IF($J116="","⚠ détail de la prestation manquant",IF($K116="","⚠ montant manquant",IF(AND($H116&lt;&gt;"",$I116=""),"⚠ client pro : son adresse est obligatoire",IF(AND($E116="Avoir",$K116&gt;0),"⚠ un avoir se saisit en montant négatif",IF(AND($E116="Avoir",$F116=""),"⚠ un avoir doit citer la facture d’origine",IF($O116&lt;0,"⚠ encaissé supérieur au total de la facture","✓")))))))))))</f>
      </c>
    </row>
    <row r="117">
      <c r="A117" s="13"/>
      <c r="B117" s="9">
        <f>IF($A117="","",'Paramètres'!$B$14&amp;'Paramètres'!$B$13&amp;"-"&amp;TEXT($A117,"000"))</f>
      </c>
      <c r="C117" s="12"/>
      <c r="D117" s="12"/>
      <c r="E117" s="10"/>
      <c r="F117" s="10"/>
      <c r="G117" s="10"/>
      <c r="H117" s="10"/>
      <c r="I117" s="10"/>
      <c r="J117" s="10"/>
      <c r="K117" s="11"/>
      <c r="L117" s="8">
        <f>IF($K117="","",IF('Paramètres'!$B$16="Oui",ROUND($K117*'Paramètres'!$B$18,2),0))</f>
      </c>
      <c r="M117" s="8">
        <f>IF($K117="","",$K117+$L117)</f>
      </c>
      <c r="N117" s="8">
        <f>IF($B117="","",SUMIF(Recettes!$C$2:$C$401,$B117,Recettes!$D$2:$D$401))</f>
      </c>
      <c r="O117" s="8">
        <f>IF($B117="","",IF($P117="Annulée",0,ROUND($M117-$N117,2)))</f>
      </c>
      <c r="P117" s="10"/>
      <c r="Q117" s="9">
        <f>IF($C117="","",IF('Paramètres'!$B$16="Oui","TVA "&amp;TEXT('Paramètres'!$B$18*100,"0")&amp;" % — détailler montant HT, TVA et total TTC",IF($C117&gt;=DATE(2026,9,1),"TVA non applicable, art. L. 223-3 du CIBS","TVA non applicable, art. 293 B du CGI")))</f>
      </c>
      <c r="R117" s="9">
        <f>IF($A117="","",IF(COUNTIF(Factures!$A$2:$A$301,$A117)&gt;1,"⚠ numéro en double",IF(AND($A116&lt;&gt;"",$A117&lt;&gt;$A116+1),"⚠ numéro non consécutif",IF($C117="","⚠ date manquante",IF($G117="","⚠ client manquant",IF($J117="","⚠ détail de la prestation manquant",IF($K117="","⚠ montant manquant",IF(AND($H117&lt;&gt;"",$I117=""),"⚠ client pro : son adresse est obligatoire",IF(AND($E117="Avoir",$K117&gt;0),"⚠ un avoir se saisit en montant négatif",IF(AND($E117="Avoir",$F117=""),"⚠ un avoir doit citer la facture d’origine",IF($O117&lt;0,"⚠ encaissé supérieur au total de la facture","✓")))))))))))</f>
      </c>
    </row>
    <row r="118">
      <c r="A118" s="13"/>
      <c r="B118" s="9">
        <f>IF($A118="","",'Paramètres'!$B$14&amp;'Paramètres'!$B$13&amp;"-"&amp;TEXT($A118,"000"))</f>
      </c>
      <c r="C118" s="12"/>
      <c r="D118" s="12"/>
      <c r="E118" s="10"/>
      <c r="F118" s="10"/>
      <c r="G118" s="10"/>
      <c r="H118" s="10"/>
      <c r="I118" s="10"/>
      <c r="J118" s="10"/>
      <c r="K118" s="11"/>
      <c r="L118" s="8">
        <f>IF($K118="","",IF('Paramètres'!$B$16="Oui",ROUND($K118*'Paramètres'!$B$18,2),0))</f>
      </c>
      <c r="M118" s="8">
        <f>IF($K118="","",$K118+$L118)</f>
      </c>
      <c r="N118" s="8">
        <f>IF($B118="","",SUMIF(Recettes!$C$2:$C$401,$B118,Recettes!$D$2:$D$401))</f>
      </c>
      <c r="O118" s="8">
        <f>IF($B118="","",IF($P118="Annulée",0,ROUND($M118-$N118,2)))</f>
      </c>
      <c r="P118" s="10"/>
      <c r="Q118" s="9">
        <f>IF($C118="","",IF('Paramètres'!$B$16="Oui","TVA "&amp;TEXT('Paramètres'!$B$18*100,"0")&amp;" % — détailler montant HT, TVA et total TTC",IF($C118&gt;=DATE(2026,9,1),"TVA non applicable, art. L. 223-3 du CIBS","TVA non applicable, art. 293 B du CGI")))</f>
      </c>
      <c r="R118" s="9">
        <f>IF($A118="","",IF(COUNTIF(Factures!$A$2:$A$301,$A118)&gt;1,"⚠ numéro en double",IF(AND($A117&lt;&gt;"",$A118&lt;&gt;$A117+1),"⚠ numéro non consécutif",IF($C118="","⚠ date manquante",IF($G118="","⚠ client manquant",IF($J118="","⚠ détail de la prestation manquant",IF($K118="","⚠ montant manquant",IF(AND($H118&lt;&gt;"",$I118=""),"⚠ client pro : son adresse est obligatoire",IF(AND($E118="Avoir",$K118&gt;0),"⚠ un avoir se saisit en montant négatif",IF(AND($E118="Avoir",$F118=""),"⚠ un avoir doit citer la facture d’origine",IF($O118&lt;0,"⚠ encaissé supérieur au total de la facture","✓")))))))))))</f>
      </c>
    </row>
    <row r="119">
      <c r="A119" s="13"/>
      <c r="B119" s="9">
        <f>IF($A119="","",'Paramètres'!$B$14&amp;'Paramètres'!$B$13&amp;"-"&amp;TEXT($A119,"000"))</f>
      </c>
      <c r="C119" s="12"/>
      <c r="D119" s="12"/>
      <c r="E119" s="10"/>
      <c r="F119" s="10"/>
      <c r="G119" s="10"/>
      <c r="H119" s="10"/>
      <c r="I119" s="10"/>
      <c r="J119" s="10"/>
      <c r="K119" s="11"/>
      <c r="L119" s="8">
        <f>IF($K119="","",IF('Paramètres'!$B$16="Oui",ROUND($K119*'Paramètres'!$B$18,2),0))</f>
      </c>
      <c r="M119" s="8">
        <f>IF($K119="","",$K119+$L119)</f>
      </c>
      <c r="N119" s="8">
        <f>IF($B119="","",SUMIF(Recettes!$C$2:$C$401,$B119,Recettes!$D$2:$D$401))</f>
      </c>
      <c r="O119" s="8">
        <f>IF($B119="","",IF($P119="Annulée",0,ROUND($M119-$N119,2)))</f>
      </c>
      <c r="P119" s="10"/>
      <c r="Q119" s="9">
        <f>IF($C119="","",IF('Paramètres'!$B$16="Oui","TVA "&amp;TEXT('Paramètres'!$B$18*100,"0")&amp;" % — détailler montant HT, TVA et total TTC",IF($C119&gt;=DATE(2026,9,1),"TVA non applicable, art. L. 223-3 du CIBS","TVA non applicable, art. 293 B du CGI")))</f>
      </c>
      <c r="R119" s="9">
        <f>IF($A119="","",IF(COUNTIF(Factures!$A$2:$A$301,$A119)&gt;1,"⚠ numéro en double",IF(AND($A118&lt;&gt;"",$A119&lt;&gt;$A118+1),"⚠ numéro non consécutif",IF($C119="","⚠ date manquante",IF($G119="","⚠ client manquant",IF($J119="","⚠ détail de la prestation manquant",IF($K119="","⚠ montant manquant",IF(AND($H119&lt;&gt;"",$I119=""),"⚠ client pro : son adresse est obligatoire",IF(AND($E119="Avoir",$K119&gt;0),"⚠ un avoir se saisit en montant négatif",IF(AND($E119="Avoir",$F119=""),"⚠ un avoir doit citer la facture d’origine",IF($O119&lt;0,"⚠ encaissé supérieur au total de la facture","✓")))))))))))</f>
      </c>
    </row>
    <row r="120">
      <c r="A120" s="13"/>
      <c r="B120" s="9">
        <f>IF($A120="","",'Paramètres'!$B$14&amp;'Paramètres'!$B$13&amp;"-"&amp;TEXT($A120,"000"))</f>
      </c>
      <c r="C120" s="12"/>
      <c r="D120" s="12"/>
      <c r="E120" s="10"/>
      <c r="F120" s="10"/>
      <c r="G120" s="10"/>
      <c r="H120" s="10"/>
      <c r="I120" s="10"/>
      <c r="J120" s="10"/>
      <c r="K120" s="11"/>
      <c r="L120" s="8">
        <f>IF($K120="","",IF('Paramètres'!$B$16="Oui",ROUND($K120*'Paramètres'!$B$18,2),0))</f>
      </c>
      <c r="M120" s="8">
        <f>IF($K120="","",$K120+$L120)</f>
      </c>
      <c r="N120" s="8">
        <f>IF($B120="","",SUMIF(Recettes!$C$2:$C$401,$B120,Recettes!$D$2:$D$401))</f>
      </c>
      <c r="O120" s="8">
        <f>IF($B120="","",IF($P120="Annulée",0,ROUND($M120-$N120,2)))</f>
      </c>
      <c r="P120" s="10"/>
      <c r="Q120" s="9">
        <f>IF($C120="","",IF('Paramètres'!$B$16="Oui","TVA "&amp;TEXT('Paramètres'!$B$18*100,"0")&amp;" % — détailler montant HT, TVA et total TTC",IF($C120&gt;=DATE(2026,9,1),"TVA non applicable, art. L. 223-3 du CIBS","TVA non applicable, art. 293 B du CGI")))</f>
      </c>
      <c r="R120" s="9">
        <f>IF($A120="","",IF(COUNTIF(Factures!$A$2:$A$301,$A120)&gt;1,"⚠ numéro en double",IF(AND($A119&lt;&gt;"",$A120&lt;&gt;$A119+1),"⚠ numéro non consécutif",IF($C120="","⚠ date manquante",IF($G120="","⚠ client manquant",IF($J120="","⚠ détail de la prestation manquant",IF($K120="","⚠ montant manquant",IF(AND($H120&lt;&gt;"",$I120=""),"⚠ client pro : son adresse est obligatoire",IF(AND($E120="Avoir",$K120&gt;0),"⚠ un avoir se saisit en montant négatif",IF(AND($E120="Avoir",$F120=""),"⚠ un avoir doit citer la facture d’origine",IF($O120&lt;0,"⚠ encaissé supérieur au total de la facture","✓")))))))))))</f>
      </c>
    </row>
    <row r="121">
      <c r="A121" s="13"/>
      <c r="B121" s="9">
        <f>IF($A121="","",'Paramètres'!$B$14&amp;'Paramètres'!$B$13&amp;"-"&amp;TEXT($A121,"000"))</f>
      </c>
      <c r="C121" s="12"/>
      <c r="D121" s="12"/>
      <c r="E121" s="10"/>
      <c r="F121" s="10"/>
      <c r="G121" s="10"/>
      <c r="H121" s="10"/>
      <c r="I121" s="10"/>
      <c r="J121" s="10"/>
      <c r="K121" s="11"/>
      <c r="L121" s="8">
        <f>IF($K121="","",IF('Paramètres'!$B$16="Oui",ROUND($K121*'Paramètres'!$B$18,2),0))</f>
      </c>
      <c r="M121" s="8">
        <f>IF($K121="","",$K121+$L121)</f>
      </c>
      <c r="N121" s="8">
        <f>IF($B121="","",SUMIF(Recettes!$C$2:$C$401,$B121,Recettes!$D$2:$D$401))</f>
      </c>
      <c r="O121" s="8">
        <f>IF($B121="","",IF($P121="Annulée",0,ROUND($M121-$N121,2)))</f>
      </c>
      <c r="P121" s="10"/>
      <c r="Q121" s="9">
        <f>IF($C121="","",IF('Paramètres'!$B$16="Oui","TVA "&amp;TEXT('Paramètres'!$B$18*100,"0")&amp;" % — détailler montant HT, TVA et total TTC",IF($C121&gt;=DATE(2026,9,1),"TVA non applicable, art. L. 223-3 du CIBS","TVA non applicable, art. 293 B du CGI")))</f>
      </c>
      <c r="R121" s="9">
        <f>IF($A121="","",IF(COUNTIF(Factures!$A$2:$A$301,$A121)&gt;1,"⚠ numéro en double",IF(AND($A120&lt;&gt;"",$A121&lt;&gt;$A120+1),"⚠ numéro non consécutif",IF($C121="","⚠ date manquante",IF($G121="","⚠ client manquant",IF($J121="","⚠ détail de la prestation manquant",IF($K121="","⚠ montant manquant",IF(AND($H121&lt;&gt;"",$I121=""),"⚠ client pro : son adresse est obligatoire",IF(AND($E121="Avoir",$K121&gt;0),"⚠ un avoir se saisit en montant négatif",IF(AND($E121="Avoir",$F121=""),"⚠ un avoir doit citer la facture d’origine",IF($O121&lt;0,"⚠ encaissé supérieur au total de la facture","✓")))))))))))</f>
      </c>
    </row>
    <row r="122">
      <c r="A122" s="13"/>
      <c r="B122" s="9">
        <f>IF($A122="","",'Paramètres'!$B$14&amp;'Paramètres'!$B$13&amp;"-"&amp;TEXT($A122,"000"))</f>
      </c>
      <c r="C122" s="12"/>
      <c r="D122" s="12"/>
      <c r="E122" s="10"/>
      <c r="F122" s="10"/>
      <c r="G122" s="10"/>
      <c r="H122" s="10"/>
      <c r="I122" s="10"/>
      <c r="J122" s="10"/>
      <c r="K122" s="11"/>
      <c r="L122" s="8">
        <f>IF($K122="","",IF('Paramètres'!$B$16="Oui",ROUND($K122*'Paramètres'!$B$18,2),0))</f>
      </c>
      <c r="M122" s="8">
        <f>IF($K122="","",$K122+$L122)</f>
      </c>
      <c r="N122" s="8">
        <f>IF($B122="","",SUMIF(Recettes!$C$2:$C$401,$B122,Recettes!$D$2:$D$401))</f>
      </c>
      <c r="O122" s="8">
        <f>IF($B122="","",IF($P122="Annulée",0,ROUND($M122-$N122,2)))</f>
      </c>
      <c r="P122" s="10"/>
      <c r="Q122" s="9">
        <f>IF($C122="","",IF('Paramètres'!$B$16="Oui","TVA "&amp;TEXT('Paramètres'!$B$18*100,"0")&amp;" % — détailler montant HT, TVA et total TTC",IF($C122&gt;=DATE(2026,9,1),"TVA non applicable, art. L. 223-3 du CIBS","TVA non applicable, art. 293 B du CGI")))</f>
      </c>
      <c r="R122" s="9">
        <f>IF($A122="","",IF(COUNTIF(Factures!$A$2:$A$301,$A122)&gt;1,"⚠ numéro en double",IF(AND($A121&lt;&gt;"",$A122&lt;&gt;$A121+1),"⚠ numéro non consécutif",IF($C122="","⚠ date manquante",IF($G122="","⚠ client manquant",IF($J122="","⚠ détail de la prestation manquant",IF($K122="","⚠ montant manquant",IF(AND($H122&lt;&gt;"",$I122=""),"⚠ client pro : son adresse est obligatoire",IF(AND($E122="Avoir",$K122&gt;0),"⚠ un avoir se saisit en montant négatif",IF(AND($E122="Avoir",$F122=""),"⚠ un avoir doit citer la facture d’origine",IF($O122&lt;0,"⚠ encaissé supérieur au total de la facture","✓")))))))))))</f>
      </c>
    </row>
    <row r="123">
      <c r="A123" s="13"/>
      <c r="B123" s="9">
        <f>IF($A123="","",'Paramètres'!$B$14&amp;'Paramètres'!$B$13&amp;"-"&amp;TEXT($A123,"000"))</f>
      </c>
      <c r="C123" s="12"/>
      <c r="D123" s="12"/>
      <c r="E123" s="10"/>
      <c r="F123" s="10"/>
      <c r="G123" s="10"/>
      <c r="H123" s="10"/>
      <c r="I123" s="10"/>
      <c r="J123" s="10"/>
      <c r="K123" s="11"/>
      <c r="L123" s="8">
        <f>IF($K123="","",IF('Paramètres'!$B$16="Oui",ROUND($K123*'Paramètres'!$B$18,2),0))</f>
      </c>
      <c r="M123" s="8">
        <f>IF($K123="","",$K123+$L123)</f>
      </c>
      <c r="N123" s="8">
        <f>IF($B123="","",SUMIF(Recettes!$C$2:$C$401,$B123,Recettes!$D$2:$D$401))</f>
      </c>
      <c r="O123" s="8">
        <f>IF($B123="","",IF($P123="Annulée",0,ROUND($M123-$N123,2)))</f>
      </c>
      <c r="P123" s="10"/>
      <c r="Q123" s="9">
        <f>IF($C123="","",IF('Paramètres'!$B$16="Oui","TVA "&amp;TEXT('Paramètres'!$B$18*100,"0")&amp;" % — détailler montant HT, TVA et total TTC",IF($C123&gt;=DATE(2026,9,1),"TVA non applicable, art. L. 223-3 du CIBS","TVA non applicable, art. 293 B du CGI")))</f>
      </c>
      <c r="R123" s="9">
        <f>IF($A123="","",IF(COUNTIF(Factures!$A$2:$A$301,$A123)&gt;1,"⚠ numéro en double",IF(AND($A122&lt;&gt;"",$A123&lt;&gt;$A122+1),"⚠ numéro non consécutif",IF($C123="","⚠ date manquante",IF($G123="","⚠ client manquant",IF($J123="","⚠ détail de la prestation manquant",IF($K123="","⚠ montant manquant",IF(AND($H123&lt;&gt;"",$I123=""),"⚠ client pro : son adresse est obligatoire",IF(AND($E123="Avoir",$K123&gt;0),"⚠ un avoir se saisit en montant négatif",IF(AND($E123="Avoir",$F123=""),"⚠ un avoir doit citer la facture d’origine",IF($O123&lt;0,"⚠ encaissé supérieur au total de la facture","✓")))))))))))</f>
      </c>
    </row>
    <row r="124">
      <c r="A124" s="13"/>
      <c r="B124" s="9">
        <f>IF($A124="","",'Paramètres'!$B$14&amp;'Paramètres'!$B$13&amp;"-"&amp;TEXT($A124,"000"))</f>
      </c>
      <c r="C124" s="12"/>
      <c r="D124" s="12"/>
      <c r="E124" s="10"/>
      <c r="F124" s="10"/>
      <c r="G124" s="10"/>
      <c r="H124" s="10"/>
      <c r="I124" s="10"/>
      <c r="J124" s="10"/>
      <c r="K124" s="11"/>
      <c r="L124" s="8">
        <f>IF($K124="","",IF('Paramètres'!$B$16="Oui",ROUND($K124*'Paramètres'!$B$18,2),0))</f>
      </c>
      <c r="M124" s="8">
        <f>IF($K124="","",$K124+$L124)</f>
      </c>
      <c r="N124" s="8">
        <f>IF($B124="","",SUMIF(Recettes!$C$2:$C$401,$B124,Recettes!$D$2:$D$401))</f>
      </c>
      <c r="O124" s="8">
        <f>IF($B124="","",IF($P124="Annulée",0,ROUND($M124-$N124,2)))</f>
      </c>
      <c r="P124" s="10"/>
      <c r="Q124" s="9">
        <f>IF($C124="","",IF('Paramètres'!$B$16="Oui","TVA "&amp;TEXT('Paramètres'!$B$18*100,"0")&amp;" % — détailler montant HT, TVA et total TTC",IF($C124&gt;=DATE(2026,9,1),"TVA non applicable, art. L. 223-3 du CIBS","TVA non applicable, art. 293 B du CGI")))</f>
      </c>
      <c r="R124" s="9">
        <f>IF($A124="","",IF(COUNTIF(Factures!$A$2:$A$301,$A124)&gt;1,"⚠ numéro en double",IF(AND($A123&lt;&gt;"",$A124&lt;&gt;$A123+1),"⚠ numéro non consécutif",IF($C124="","⚠ date manquante",IF($G124="","⚠ client manquant",IF($J124="","⚠ détail de la prestation manquant",IF($K124="","⚠ montant manquant",IF(AND($H124&lt;&gt;"",$I124=""),"⚠ client pro : son adresse est obligatoire",IF(AND($E124="Avoir",$K124&gt;0),"⚠ un avoir se saisit en montant négatif",IF(AND($E124="Avoir",$F124=""),"⚠ un avoir doit citer la facture d’origine",IF($O124&lt;0,"⚠ encaissé supérieur au total de la facture","✓")))))))))))</f>
      </c>
    </row>
    <row r="125">
      <c r="A125" s="13"/>
      <c r="B125" s="9">
        <f>IF($A125="","",'Paramètres'!$B$14&amp;'Paramètres'!$B$13&amp;"-"&amp;TEXT($A125,"000"))</f>
      </c>
      <c r="C125" s="12"/>
      <c r="D125" s="12"/>
      <c r="E125" s="10"/>
      <c r="F125" s="10"/>
      <c r="G125" s="10"/>
      <c r="H125" s="10"/>
      <c r="I125" s="10"/>
      <c r="J125" s="10"/>
      <c r="K125" s="11"/>
      <c r="L125" s="8">
        <f>IF($K125="","",IF('Paramètres'!$B$16="Oui",ROUND($K125*'Paramètres'!$B$18,2),0))</f>
      </c>
      <c r="M125" s="8">
        <f>IF($K125="","",$K125+$L125)</f>
      </c>
      <c r="N125" s="8">
        <f>IF($B125="","",SUMIF(Recettes!$C$2:$C$401,$B125,Recettes!$D$2:$D$401))</f>
      </c>
      <c r="O125" s="8">
        <f>IF($B125="","",IF($P125="Annulée",0,ROUND($M125-$N125,2)))</f>
      </c>
      <c r="P125" s="10"/>
      <c r="Q125" s="9">
        <f>IF($C125="","",IF('Paramètres'!$B$16="Oui","TVA "&amp;TEXT('Paramètres'!$B$18*100,"0")&amp;" % — détailler montant HT, TVA et total TTC",IF($C125&gt;=DATE(2026,9,1),"TVA non applicable, art. L. 223-3 du CIBS","TVA non applicable, art. 293 B du CGI")))</f>
      </c>
      <c r="R125" s="9">
        <f>IF($A125="","",IF(COUNTIF(Factures!$A$2:$A$301,$A125)&gt;1,"⚠ numéro en double",IF(AND($A124&lt;&gt;"",$A125&lt;&gt;$A124+1),"⚠ numéro non consécutif",IF($C125="","⚠ date manquante",IF($G125="","⚠ client manquant",IF($J125="","⚠ détail de la prestation manquant",IF($K125="","⚠ montant manquant",IF(AND($H125&lt;&gt;"",$I125=""),"⚠ client pro : son adresse est obligatoire",IF(AND($E125="Avoir",$K125&gt;0),"⚠ un avoir se saisit en montant négatif",IF(AND($E125="Avoir",$F125=""),"⚠ un avoir doit citer la facture d’origine",IF($O125&lt;0,"⚠ encaissé supérieur au total de la facture","✓")))))))))))</f>
      </c>
    </row>
    <row r="126">
      <c r="A126" s="13"/>
      <c r="B126" s="9">
        <f>IF($A126="","",'Paramètres'!$B$14&amp;'Paramètres'!$B$13&amp;"-"&amp;TEXT($A126,"000"))</f>
      </c>
      <c r="C126" s="12"/>
      <c r="D126" s="12"/>
      <c r="E126" s="10"/>
      <c r="F126" s="10"/>
      <c r="G126" s="10"/>
      <c r="H126" s="10"/>
      <c r="I126" s="10"/>
      <c r="J126" s="10"/>
      <c r="K126" s="11"/>
      <c r="L126" s="8">
        <f>IF($K126="","",IF('Paramètres'!$B$16="Oui",ROUND($K126*'Paramètres'!$B$18,2),0))</f>
      </c>
      <c r="M126" s="8">
        <f>IF($K126="","",$K126+$L126)</f>
      </c>
      <c r="N126" s="8">
        <f>IF($B126="","",SUMIF(Recettes!$C$2:$C$401,$B126,Recettes!$D$2:$D$401))</f>
      </c>
      <c r="O126" s="8">
        <f>IF($B126="","",IF($P126="Annulée",0,ROUND($M126-$N126,2)))</f>
      </c>
      <c r="P126" s="10"/>
      <c r="Q126" s="9">
        <f>IF($C126="","",IF('Paramètres'!$B$16="Oui","TVA "&amp;TEXT('Paramètres'!$B$18*100,"0")&amp;" % — détailler montant HT, TVA et total TTC",IF($C126&gt;=DATE(2026,9,1),"TVA non applicable, art. L. 223-3 du CIBS","TVA non applicable, art. 293 B du CGI")))</f>
      </c>
      <c r="R126" s="9">
        <f>IF($A126="","",IF(COUNTIF(Factures!$A$2:$A$301,$A126)&gt;1,"⚠ numéro en double",IF(AND($A125&lt;&gt;"",$A126&lt;&gt;$A125+1),"⚠ numéro non consécutif",IF($C126="","⚠ date manquante",IF($G126="","⚠ client manquant",IF($J126="","⚠ détail de la prestation manquant",IF($K126="","⚠ montant manquant",IF(AND($H126&lt;&gt;"",$I126=""),"⚠ client pro : son adresse est obligatoire",IF(AND($E126="Avoir",$K126&gt;0),"⚠ un avoir se saisit en montant négatif",IF(AND($E126="Avoir",$F126=""),"⚠ un avoir doit citer la facture d’origine",IF($O126&lt;0,"⚠ encaissé supérieur au total de la facture","✓")))))))))))</f>
      </c>
    </row>
    <row r="127">
      <c r="A127" s="13"/>
      <c r="B127" s="9">
        <f>IF($A127="","",'Paramètres'!$B$14&amp;'Paramètres'!$B$13&amp;"-"&amp;TEXT($A127,"000"))</f>
      </c>
      <c r="C127" s="12"/>
      <c r="D127" s="12"/>
      <c r="E127" s="10"/>
      <c r="F127" s="10"/>
      <c r="G127" s="10"/>
      <c r="H127" s="10"/>
      <c r="I127" s="10"/>
      <c r="J127" s="10"/>
      <c r="K127" s="11"/>
      <c r="L127" s="8">
        <f>IF($K127="","",IF('Paramètres'!$B$16="Oui",ROUND($K127*'Paramètres'!$B$18,2),0))</f>
      </c>
      <c r="M127" s="8">
        <f>IF($K127="","",$K127+$L127)</f>
      </c>
      <c r="N127" s="8">
        <f>IF($B127="","",SUMIF(Recettes!$C$2:$C$401,$B127,Recettes!$D$2:$D$401))</f>
      </c>
      <c r="O127" s="8">
        <f>IF($B127="","",IF($P127="Annulée",0,ROUND($M127-$N127,2)))</f>
      </c>
      <c r="P127" s="10"/>
      <c r="Q127" s="9">
        <f>IF($C127="","",IF('Paramètres'!$B$16="Oui","TVA "&amp;TEXT('Paramètres'!$B$18*100,"0")&amp;" % — détailler montant HT, TVA et total TTC",IF($C127&gt;=DATE(2026,9,1),"TVA non applicable, art. L. 223-3 du CIBS","TVA non applicable, art. 293 B du CGI")))</f>
      </c>
      <c r="R127" s="9">
        <f>IF($A127="","",IF(COUNTIF(Factures!$A$2:$A$301,$A127)&gt;1,"⚠ numéro en double",IF(AND($A126&lt;&gt;"",$A127&lt;&gt;$A126+1),"⚠ numéro non consécutif",IF($C127="","⚠ date manquante",IF($G127="","⚠ client manquant",IF($J127="","⚠ détail de la prestation manquant",IF($K127="","⚠ montant manquant",IF(AND($H127&lt;&gt;"",$I127=""),"⚠ client pro : son adresse est obligatoire",IF(AND($E127="Avoir",$K127&gt;0),"⚠ un avoir se saisit en montant négatif",IF(AND($E127="Avoir",$F127=""),"⚠ un avoir doit citer la facture d’origine",IF($O127&lt;0,"⚠ encaissé supérieur au total de la facture","✓")))))))))))</f>
      </c>
    </row>
    <row r="128">
      <c r="A128" s="13"/>
      <c r="B128" s="9">
        <f>IF($A128="","",'Paramètres'!$B$14&amp;'Paramètres'!$B$13&amp;"-"&amp;TEXT($A128,"000"))</f>
      </c>
      <c r="C128" s="12"/>
      <c r="D128" s="12"/>
      <c r="E128" s="10"/>
      <c r="F128" s="10"/>
      <c r="G128" s="10"/>
      <c r="H128" s="10"/>
      <c r="I128" s="10"/>
      <c r="J128" s="10"/>
      <c r="K128" s="11"/>
      <c r="L128" s="8">
        <f>IF($K128="","",IF('Paramètres'!$B$16="Oui",ROUND($K128*'Paramètres'!$B$18,2),0))</f>
      </c>
      <c r="M128" s="8">
        <f>IF($K128="","",$K128+$L128)</f>
      </c>
      <c r="N128" s="8">
        <f>IF($B128="","",SUMIF(Recettes!$C$2:$C$401,$B128,Recettes!$D$2:$D$401))</f>
      </c>
      <c r="O128" s="8">
        <f>IF($B128="","",IF($P128="Annulée",0,ROUND($M128-$N128,2)))</f>
      </c>
      <c r="P128" s="10"/>
      <c r="Q128" s="9">
        <f>IF($C128="","",IF('Paramètres'!$B$16="Oui","TVA "&amp;TEXT('Paramètres'!$B$18*100,"0")&amp;" % — détailler montant HT, TVA et total TTC",IF($C128&gt;=DATE(2026,9,1),"TVA non applicable, art. L. 223-3 du CIBS","TVA non applicable, art. 293 B du CGI")))</f>
      </c>
      <c r="R128" s="9">
        <f>IF($A128="","",IF(COUNTIF(Factures!$A$2:$A$301,$A128)&gt;1,"⚠ numéro en double",IF(AND($A127&lt;&gt;"",$A128&lt;&gt;$A127+1),"⚠ numéro non consécutif",IF($C128="","⚠ date manquante",IF($G128="","⚠ client manquant",IF($J128="","⚠ détail de la prestation manquant",IF($K128="","⚠ montant manquant",IF(AND($H128&lt;&gt;"",$I128=""),"⚠ client pro : son adresse est obligatoire",IF(AND($E128="Avoir",$K128&gt;0),"⚠ un avoir se saisit en montant négatif",IF(AND($E128="Avoir",$F128=""),"⚠ un avoir doit citer la facture d’origine",IF($O128&lt;0,"⚠ encaissé supérieur au total de la facture","✓")))))))))))</f>
      </c>
    </row>
    <row r="129">
      <c r="A129" s="13"/>
      <c r="B129" s="9">
        <f>IF($A129="","",'Paramètres'!$B$14&amp;'Paramètres'!$B$13&amp;"-"&amp;TEXT($A129,"000"))</f>
      </c>
      <c r="C129" s="12"/>
      <c r="D129" s="12"/>
      <c r="E129" s="10"/>
      <c r="F129" s="10"/>
      <c r="G129" s="10"/>
      <c r="H129" s="10"/>
      <c r="I129" s="10"/>
      <c r="J129" s="10"/>
      <c r="K129" s="11"/>
      <c r="L129" s="8">
        <f>IF($K129="","",IF('Paramètres'!$B$16="Oui",ROUND($K129*'Paramètres'!$B$18,2),0))</f>
      </c>
      <c r="M129" s="8">
        <f>IF($K129="","",$K129+$L129)</f>
      </c>
      <c r="N129" s="8">
        <f>IF($B129="","",SUMIF(Recettes!$C$2:$C$401,$B129,Recettes!$D$2:$D$401))</f>
      </c>
      <c r="O129" s="8">
        <f>IF($B129="","",IF($P129="Annulée",0,ROUND($M129-$N129,2)))</f>
      </c>
      <c r="P129" s="10"/>
      <c r="Q129" s="9">
        <f>IF($C129="","",IF('Paramètres'!$B$16="Oui","TVA "&amp;TEXT('Paramètres'!$B$18*100,"0")&amp;" % — détailler montant HT, TVA et total TTC",IF($C129&gt;=DATE(2026,9,1),"TVA non applicable, art. L. 223-3 du CIBS","TVA non applicable, art. 293 B du CGI")))</f>
      </c>
      <c r="R129" s="9">
        <f>IF($A129="","",IF(COUNTIF(Factures!$A$2:$A$301,$A129)&gt;1,"⚠ numéro en double",IF(AND($A128&lt;&gt;"",$A129&lt;&gt;$A128+1),"⚠ numéro non consécutif",IF($C129="","⚠ date manquante",IF($G129="","⚠ client manquant",IF($J129="","⚠ détail de la prestation manquant",IF($K129="","⚠ montant manquant",IF(AND($H129&lt;&gt;"",$I129=""),"⚠ client pro : son adresse est obligatoire",IF(AND($E129="Avoir",$K129&gt;0),"⚠ un avoir se saisit en montant négatif",IF(AND($E129="Avoir",$F129=""),"⚠ un avoir doit citer la facture d’origine",IF($O129&lt;0,"⚠ encaissé supérieur au total de la facture","✓")))))))))))</f>
      </c>
    </row>
    <row r="130">
      <c r="A130" s="13"/>
      <c r="B130" s="9">
        <f>IF($A130="","",'Paramètres'!$B$14&amp;'Paramètres'!$B$13&amp;"-"&amp;TEXT($A130,"000"))</f>
      </c>
      <c r="C130" s="12"/>
      <c r="D130" s="12"/>
      <c r="E130" s="10"/>
      <c r="F130" s="10"/>
      <c r="G130" s="10"/>
      <c r="H130" s="10"/>
      <c r="I130" s="10"/>
      <c r="J130" s="10"/>
      <c r="K130" s="11"/>
      <c r="L130" s="8">
        <f>IF($K130="","",IF('Paramètres'!$B$16="Oui",ROUND($K130*'Paramètres'!$B$18,2),0))</f>
      </c>
      <c r="M130" s="8">
        <f>IF($K130="","",$K130+$L130)</f>
      </c>
      <c r="N130" s="8">
        <f>IF($B130="","",SUMIF(Recettes!$C$2:$C$401,$B130,Recettes!$D$2:$D$401))</f>
      </c>
      <c r="O130" s="8">
        <f>IF($B130="","",IF($P130="Annulée",0,ROUND($M130-$N130,2)))</f>
      </c>
      <c r="P130" s="10"/>
      <c r="Q130" s="9">
        <f>IF($C130="","",IF('Paramètres'!$B$16="Oui","TVA "&amp;TEXT('Paramètres'!$B$18*100,"0")&amp;" % — détailler montant HT, TVA et total TTC",IF($C130&gt;=DATE(2026,9,1),"TVA non applicable, art. L. 223-3 du CIBS","TVA non applicable, art. 293 B du CGI")))</f>
      </c>
      <c r="R130" s="9">
        <f>IF($A130="","",IF(COUNTIF(Factures!$A$2:$A$301,$A130)&gt;1,"⚠ numéro en double",IF(AND($A129&lt;&gt;"",$A130&lt;&gt;$A129+1),"⚠ numéro non consécutif",IF($C130="","⚠ date manquante",IF($G130="","⚠ client manquant",IF($J130="","⚠ détail de la prestation manquant",IF($K130="","⚠ montant manquant",IF(AND($H130&lt;&gt;"",$I130=""),"⚠ client pro : son adresse est obligatoire",IF(AND($E130="Avoir",$K130&gt;0),"⚠ un avoir se saisit en montant négatif",IF(AND($E130="Avoir",$F130=""),"⚠ un avoir doit citer la facture d’origine",IF($O130&lt;0,"⚠ encaissé supérieur au total de la facture","✓")))))))))))</f>
      </c>
    </row>
    <row r="131">
      <c r="A131" s="13"/>
      <c r="B131" s="9">
        <f>IF($A131="","",'Paramètres'!$B$14&amp;'Paramètres'!$B$13&amp;"-"&amp;TEXT($A131,"000"))</f>
      </c>
      <c r="C131" s="12"/>
      <c r="D131" s="12"/>
      <c r="E131" s="10"/>
      <c r="F131" s="10"/>
      <c r="G131" s="10"/>
      <c r="H131" s="10"/>
      <c r="I131" s="10"/>
      <c r="J131" s="10"/>
      <c r="K131" s="11"/>
      <c r="L131" s="8">
        <f>IF($K131="","",IF('Paramètres'!$B$16="Oui",ROUND($K131*'Paramètres'!$B$18,2),0))</f>
      </c>
      <c r="M131" s="8">
        <f>IF($K131="","",$K131+$L131)</f>
      </c>
      <c r="N131" s="8">
        <f>IF($B131="","",SUMIF(Recettes!$C$2:$C$401,$B131,Recettes!$D$2:$D$401))</f>
      </c>
      <c r="O131" s="8">
        <f>IF($B131="","",IF($P131="Annulée",0,ROUND($M131-$N131,2)))</f>
      </c>
      <c r="P131" s="10"/>
      <c r="Q131" s="9">
        <f>IF($C131="","",IF('Paramètres'!$B$16="Oui","TVA "&amp;TEXT('Paramètres'!$B$18*100,"0")&amp;" % — détailler montant HT, TVA et total TTC",IF($C131&gt;=DATE(2026,9,1),"TVA non applicable, art. L. 223-3 du CIBS","TVA non applicable, art. 293 B du CGI")))</f>
      </c>
      <c r="R131" s="9">
        <f>IF($A131="","",IF(COUNTIF(Factures!$A$2:$A$301,$A131)&gt;1,"⚠ numéro en double",IF(AND($A130&lt;&gt;"",$A131&lt;&gt;$A130+1),"⚠ numéro non consécutif",IF($C131="","⚠ date manquante",IF($G131="","⚠ client manquant",IF($J131="","⚠ détail de la prestation manquant",IF($K131="","⚠ montant manquant",IF(AND($H131&lt;&gt;"",$I131=""),"⚠ client pro : son adresse est obligatoire",IF(AND($E131="Avoir",$K131&gt;0),"⚠ un avoir se saisit en montant négatif",IF(AND($E131="Avoir",$F131=""),"⚠ un avoir doit citer la facture d’origine",IF($O131&lt;0,"⚠ encaissé supérieur au total de la facture","✓")))))))))))</f>
      </c>
    </row>
    <row r="132">
      <c r="A132" s="13"/>
      <c r="B132" s="9">
        <f>IF($A132="","",'Paramètres'!$B$14&amp;'Paramètres'!$B$13&amp;"-"&amp;TEXT($A132,"000"))</f>
      </c>
      <c r="C132" s="12"/>
      <c r="D132" s="12"/>
      <c r="E132" s="10"/>
      <c r="F132" s="10"/>
      <c r="G132" s="10"/>
      <c r="H132" s="10"/>
      <c r="I132" s="10"/>
      <c r="J132" s="10"/>
      <c r="K132" s="11"/>
      <c r="L132" s="8">
        <f>IF($K132="","",IF('Paramètres'!$B$16="Oui",ROUND($K132*'Paramètres'!$B$18,2),0))</f>
      </c>
      <c r="M132" s="8">
        <f>IF($K132="","",$K132+$L132)</f>
      </c>
      <c r="N132" s="8">
        <f>IF($B132="","",SUMIF(Recettes!$C$2:$C$401,$B132,Recettes!$D$2:$D$401))</f>
      </c>
      <c r="O132" s="8">
        <f>IF($B132="","",IF($P132="Annulée",0,ROUND($M132-$N132,2)))</f>
      </c>
      <c r="P132" s="10"/>
      <c r="Q132" s="9">
        <f>IF($C132="","",IF('Paramètres'!$B$16="Oui","TVA "&amp;TEXT('Paramètres'!$B$18*100,"0")&amp;" % — détailler montant HT, TVA et total TTC",IF($C132&gt;=DATE(2026,9,1),"TVA non applicable, art. L. 223-3 du CIBS","TVA non applicable, art. 293 B du CGI")))</f>
      </c>
      <c r="R132" s="9">
        <f>IF($A132="","",IF(COUNTIF(Factures!$A$2:$A$301,$A132)&gt;1,"⚠ numéro en double",IF(AND($A131&lt;&gt;"",$A132&lt;&gt;$A131+1),"⚠ numéro non consécutif",IF($C132="","⚠ date manquante",IF($G132="","⚠ client manquant",IF($J132="","⚠ détail de la prestation manquant",IF($K132="","⚠ montant manquant",IF(AND($H132&lt;&gt;"",$I132=""),"⚠ client pro : son adresse est obligatoire",IF(AND($E132="Avoir",$K132&gt;0),"⚠ un avoir se saisit en montant négatif",IF(AND($E132="Avoir",$F132=""),"⚠ un avoir doit citer la facture d’origine",IF($O132&lt;0,"⚠ encaissé supérieur au total de la facture","✓")))))))))))</f>
      </c>
    </row>
    <row r="133">
      <c r="A133" s="13"/>
      <c r="B133" s="9">
        <f>IF($A133="","",'Paramètres'!$B$14&amp;'Paramètres'!$B$13&amp;"-"&amp;TEXT($A133,"000"))</f>
      </c>
      <c r="C133" s="12"/>
      <c r="D133" s="12"/>
      <c r="E133" s="10"/>
      <c r="F133" s="10"/>
      <c r="G133" s="10"/>
      <c r="H133" s="10"/>
      <c r="I133" s="10"/>
      <c r="J133" s="10"/>
      <c r="K133" s="11"/>
      <c r="L133" s="8">
        <f>IF($K133="","",IF('Paramètres'!$B$16="Oui",ROUND($K133*'Paramètres'!$B$18,2),0))</f>
      </c>
      <c r="M133" s="8">
        <f>IF($K133="","",$K133+$L133)</f>
      </c>
      <c r="N133" s="8">
        <f>IF($B133="","",SUMIF(Recettes!$C$2:$C$401,$B133,Recettes!$D$2:$D$401))</f>
      </c>
      <c r="O133" s="8">
        <f>IF($B133="","",IF($P133="Annulée",0,ROUND($M133-$N133,2)))</f>
      </c>
      <c r="P133" s="10"/>
      <c r="Q133" s="9">
        <f>IF($C133="","",IF('Paramètres'!$B$16="Oui","TVA "&amp;TEXT('Paramètres'!$B$18*100,"0")&amp;" % — détailler montant HT, TVA et total TTC",IF($C133&gt;=DATE(2026,9,1),"TVA non applicable, art. L. 223-3 du CIBS","TVA non applicable, art. 293 B du CGI")))</f>
      </c>
      <c r="R133" s="9">
        <f>IF($A133="","",IF(COUNTIF(Factures!$A$2:$A$301,$A133)&gt;1,"⚠ numéro en double",IF(AND($A132&lt;&gt;"",$A133&lt;&gt;$A132+1),"⚠ numéro non consécutif",IF($C133="","⚠ date manquante",IF($G133="","⚠ client manquant",IF($J133="","⚠ détail de la prestation manquant",IF($K133="","⚠ montant manquant",IF(AND($H133&lt;&gt;"",$I133=""),"⚠ client pro : son adresse est obligatoire",IF(AND($E133="Avoir",$K133&gt;0),"⚠ un avoir se saisit en montant négatif",IF(AND($E133="Avoir",$F133=""),"⚠ un avoir doit citer la facture d’origine",IF($O133&lt;0,"⚠ encaissé supérieur au total de la facture","✓")))))))))))</f>
      </c>
    </row>
    <row r="134">
      <c r="A134" s="13"/>
      <c r="B134" s="9">
        <f>IF($A134="","",'Paramètres'!$B$14&amp;'Paramètres'!$B$13&amp;"-"&amp;TEXT($A134,"000"))</f>
      </c>
      <c r="C134" s="12"/>
      <c r="D134" s="12"/>
      <c r="E134" s="10"/>
      <c r="F134" s="10"/>
      <c r="G134" s="10"/>
      <c r="H134" s="10"/>
      <c r="I134" s="10"/>
      <c r="J134" s="10"/>
      <c r="K134" s="11"/>
      <c r="L134" s="8">
        <f>IF($K134="","",IF('Paramètres'!$B$16="Oui",ROUND($K134*'Paramètres'!$B$18,2),0))</f>
      </c>
      <c r="M134" s="8">
        <f>IF($K134="","",$K134+$L134)</f>
      </c>
      <c r="N134" s="8">
        <f>IF($B134="","",SUMIF(Recettes!$C$2:$C$401,$B134,Recettes!$D$2:$D$401))</f>
      </c>
      <c r="O134" s="8">
        <f>IF($B134="","",IF($P134="Annulée",0,ROUND($M134-$N134,2)))</f>
      </c>
      <c r="P134" s="10"/>
      <c r="Q134" s="9">
        <f>IF($C134="","",IF('Paramètres'!$B$16="Oui","TVA "&amp;TEXT('Paramètres'!$B$18*100,"0")&amp;" % — détailler montant HT, TVA et total TTC",IF($C134&gt;=DATE(2026,9,1),"TVA non applicable, art. L. 223-3 du CIBS","TVA non applicable, art. 293 B du CGI")))</f>
      </c>
      <c r="R134" s="9">
        <f>IF($A134="","",IF(COUNTIF(Factures!$A$2:$A$301,$A134)&gt;1,"⚠ numéro en double",IF(AND($A133&lt;&gt;"",$A134&lt;&gt;$A133+1),"⚠ numéro non consécutif",IF($C134="","⚠ date manquante",IF($G134="","⚠ client manquant",IF($J134="","⚠ détail de la prestation manquant",IF($K134="","⚠ montant manquant",IF(AND($H134&lt;&gt;"",$I134=""),"⚠ client pro : son adresse est obligatoire",IF(AND($E134="Avoir",$K134&gt;0),"⚠ un avoir se saisit en montant négatif",IF(AND($E134="Avoir",$F134=""),"⚠ un avoir doit citer la facture d’origine",IF($O134&lt;0,"⚠ encaissé supérieur au total de la facture","✓")))))))))))</f>
      </c>
    </row>
    <row r="135">
      <c r="A135" s="13"/>
      <c r="B135" s="9">
        <f>IF($A135="","",'Paramètres'!$B$14&amp;'Paramètres'!$B$13&amp;"-"&amp;TEXT($A135,"000"))</f>
      </c>
      <c r="C135" s="12"/>
      <c r="D135" s="12"/>
      <c r="E135" s="10"/>
      <c r="F135" s="10"/>
      <c r="G135" s="10"/>
      <c r="H135" s="10"/>
      <c r="I135" s="10"/>
      <c r="J135" s="10"/>
      <c r="K135" s="11"/>
      <c r="L135" s="8">
        <f>IF($K135="","",IF('Paramètres'!$B$16="Oui",ROUND($K135*'Paramètres'!$B$18,2),0))</f>
      </c>
      <c r="M135" s="8">
        <f>IF($K135="","",$K135+$L135)</f>
      </c>
      <c r="N135" s="8">
        <f>IF($B135="","",SUMIF(Recettes!$C$2:$C$401,$B135,Recettes!$D$2:$D$401))</f>
      </c>
      <c r="O135" s="8">
        <f>IF($B135="","",IF($P135="Annulée",0,ROUND($M135-$N135,2)))</f>
      </c>
      <c r="P135" s="10"/>
      <c r="Q135" s="9">
        <f>IF($C135="","",IF('Paramètres'!$B$16="Oui","TVA "&amp;TEXT('Paramètres'!$B$18*100,"0")&amp;" % — détailler montant HT, TVA et total TTC",IF($C135&gt;=DATE(2026,9,1),"TVA non applicable, art. L. 223-3 du CIBS","TVA non applicable, art. 293 B du CGI")))</f>
      </c>
      <c r="R135" s="9">
        <f>IF($A135="","",IF(COUNTIF(Factures!$A$2:$A$301,$A135)&gt;1,"⚠ numéro en double",IF(AND($A134&lt;&gt;"",$A135&lt;&gt;$A134+1),"⚠ numéro non consécutif",IF($C135="","⚠ date manquante",IF($G135="","⚠ client manquant",IF($J135="","⚠ détail de la prestation manquant",IF($K135="","⚠ montant manquant",IF(AND($H135&lt;&gt;"",$I135=""),"⚠ client pro : son adresse est obligatoire",IF(AND($E135="Avoir",$K135&gt;0),"⚠ un avoir se saisit en montant négatif",IF(AND($E135="Avoir",$F135=""),"⚠ un avoir doit citer la facture d’origine",IF($O135&lt;0,"⚠ encaissé supérieur au total de la facture","✓")))))))))))</f>
      </c>
    </row>
    <row r="136">
      <c r="A136" s="13"/>
      <c r="B136" s="9">
        <f>IF($A136="","",'Paramètres'!$B$14&amp;'Paramètres'!$B$13&amp;"-"&amp;TEXT($A136,"000"))</f>
      </c>
      <c r="C136" s="12"/>
      <c r="D136" s="12"/>
      <c r="E136" s="10"/>
      <c r="F136" s="10"/>
      <c r="G136" s="10"/>
      <c r="H136" s="10"/>
      <c r="I136" s="10"/>
      <c r="J136" s="10"/>
      <c r="K136" s="11"/>
      <c r="L136" s="8">
        <f>IF($K136="","",IF('Paramètres'!$B$16="Oui",ROUND($K136*'Paramètres'!$B$18,2),0))</f>
      </c>
      <c r="M136" s="8">
        <f>IF($K136="","",$K136+$L136)</f>
      </c>
      <c r="N136" s="8">
        <f>IF($B136="","",SUMIF(Recettes!$C$2:$C$401,$B136,Recettes!$D$2:$D$401))</f>
      </c>
      <c r="O136" s="8">
        <f>IF($B136="","",IF($P136="Annulée",0,ROUND($M136-$N136,2)))</f>
      </c>
      <c r="P136" s="10"/>
      <c r="Q136" s="9">
        <f>IF($C136="","",IF('Paramètres'!$B$16="Oui","TVA "&amp;TEXT('Paramètres'!$B$18*100,"0")&amp;" % — détailler montant HT, TVA et total TTC",IF($C136&gt;=DATE(2026,9,1),"TVA non applicable, art. L. 223-3 du CIBS","TVA non applicable, art. 293 B du CGI")))</f>
      </c>
      <c r="R136" s="9">
        <f>IF($A136="","",IF(COUNTIF(Factures!$A$2:$A$301,$A136)&gt;1,"⚠ numéro en double",IF(AND($A135&lt;&gt;"",$A136&lt;&gt;$A135+1),"⚠ numéro non consécutif",IF($C136="","⚠ date manquante",IF($G136="","⚠ client manquant",IF($J136="","⚠ détail de la prestation manquant",IF($K136="","⚠ montant manquant",IF(AND($H136&lt;&gt;"",$I136=""),"⚠ client pro : son adresse est obligatoire",IF(AND($E136="Avoir",$K136&gt;0),"⚠ un avoir se saisit en montant négatif",IF(AND($E136="Avoir",$F136=""),"⚠ un avoir doit citer la facture d’origine",IF($O136&lt;0,"⚠ encaissé supérieur au total de la facture","✓")))))))))))</f>
      </c>
    </row>
    <row r="137">
      <c r="A137" s="13"/>
      <c r="B137" s="9">
        <f>IF($A137="","",'Paramètres'!$B$14&amp;'Paramètres'!$B$13&amp;"-"&amp;TEXT($A137,"000"))</f>
      </c>
      <c r="C137" s="12"/>
      <c r="D137" s="12"/>
      <c r="E137" s="10"/>
      <c r="F137" s="10"/>
      <c r="G137" s="10"/>
      <c r="H137" s="10"/>
      <c r="I137" s="10"/>
      <c r="J137" s="10"/>
      <c r="K137" s="11"/>
      <c r="L137" s="8">
        <f>IF($K137="","",IF('Paramètres'!$B$16="Oui",ROUND($K137*'Paramètres'!$B$18,2),0))</f>
      </c>
      <c r="M137" s="8">
        <f>IF($K137="","",$K137+$L137)</f>
      </c>
      <c r="N137" s="8">
        <f>IF($B137="","",SUMIF(Recettes!$C$2:$C$401,$B137,Recettes!$D$2:$D$401))</f>
      </c>
      <c r="O137" s="8">
        <f>IF($B137="","",IF($P137="Annulée",0,ROUND($M137-$N137,2)))</f>
      </c>
      <c r="P137" s="10"/>
      <c r="Q137" s="9">
        <f>IF($C137="","",IF('Paramètres'!$B$16="Oui","TVA "&amp;TEXT('Paramètres'!$B$18*100,"0")&amp;" % — détailler montant HT, TVA et total TTC",IF($C137&gt;=DATE(2026,9,1),"TVA non applicable, art. L. 223-3 du CIBS","TVA non applicable, art. 293 B du CGI")))</f>
      </c>
      <c r="R137" s="9">
        <f>IF($A137="","",IF(COUNTIF(Factures!$A$2:$A$301,$A137)&gt;1,"⚠ numéro en double",IF(AND($A136&lt;&gt;"",$A137&lt;&gt;$A136+1),"⚠ numéro non consécutif",IF($C137="","⚠ date manquante",IF($G137="","⚠ client manquant",IF($J137="","⚠ détail de la prestation manquant",IF($K137="","⚠ montant manquant",IF(AND($H137&lt;&gt;"",$I137=""),"⚠ client pro : son adresse est obligatoire",IF(AND($E137="Avoir",$K137&gt;0),"⚠ un avoir se saisit en montant négatif",IF(AND($E137="Avoir",$F137=""),"⚠ un avoir doit citer la facture d’origine",IF($O137&lt;0,"⚠ encaissé supérieur au total de la facture","✓")))))))))))</f>
      </c>
    </row>
    <row r="138">
      <c r="A138" s="13"/>
      <c r="B138" s="9">
        <f>IF($A138="","",'Paramètres'!$B$14&amp;'Paramètres'!$B$13&amp;"-"&amp;TEXT($A138,"000"))</f>
      </c>
      <c r="C138" s="12"/>
      <c r="D138" s="12"/>
      <c r="E138" s="10"/>
      <c r="F138" s="10"/>
      <c r="G138" s="10"/>
      <c r="H138" s="10"/>
      <c r="I138" s="10"/>
      <c r="J138" s="10"/>
      <c r="K138" s="11"/>
      <c r="L138" s="8">
        <f>IF($K138="","",IF('Paramètres'!$B$16="Oui",ROUND($K138*'Paramètres'!$B$18,2),0))</f>
      </c>
      <c r="M138" s="8">
        <f>IF($K138="","",$K138+$L138)</f>
      </c>
      <c r="N138" s="8">
        <f>IF($B138="","",SUMIF(Recettes!$C$2:$C$401,$B138,Recettes!$D$2:$D$401))</f>
      </c>
      <c r="O138" s="8">
        <f>IF($B138="","",IF($P138="Annulée",0,ROUND($M138-$N138,2)))</f>
      </c>
      <c r="P138" s="10"/>
      <c r="Q138" s="9">
        <f>IF($C138="","",IF('Paramètres'!$B$16="Oui","TVA "&amp;TEXT('Paramètres'!$B$18*100,"0")&amp;" % — détailler montant HT, TVA et total TTC",IF($C138&gt;=DATE(2026,9,1),"TVA non applicable, art. L. 223-3 du CIBS","TVA non applicable, art. 293 B du CGI")))</f>
      </c>
      <c r="R138" s="9">
        <f>IF($A138="","",IF(COUNTIF(Factures!$A$2:$A$301,$A138)&gt;1,"⚠ numéro en double",IF(AND($A137&lt;&gt;"",$A138&lt;&gt;$A137+1),"⚠ numéro non consécutif",IF($C138="","⚠ date manquante",IF($G138="","⚠ client manquant",IF($J138="","⚠ détail de la prestation manquant",IF($K138="","⚠ montant manquant",IF(AND($H138&lt;&gt;"",$I138=""),"⚠ client pro : son adresse est obligatoire",IF(AND($E138="Avoir",$K138&gt;0),"⚠ un avoir se saisit en montant négatif",IF(AND($E138="Avoir",$F138=""),"⚠ un avoir doit citer la facture d’origine",IF($O138&lt;0,"⚠ encaissé supérieur au total de la facture","✓")))))))))))</f>
      </c>
    </row>
    <row r="139">
      <c r="A139" s="13"/>
      <c r="B139" s="9">
        <f>IF($A139="","",'Paramètres'!$B$14&amp;'Paramètres'!$B$13&amp;"-"&amp;TEXT($A139,"000"))</f>
      </c>
      <c r="C139" s="12"/>
      <c r="D139" s="12"/>
      <c r="E139" s="10"/>
      <c r="F139" s="10"/>
      <c r="G139" s="10"/>
      <c r="H139" s="10"/>
      <c r="I139" s="10"/>
      <c r="J139" s="10"/>
      <c r="K139" s="11"/>
      <c r="L139" s="8">
        <f>IF($K139="","",IF('Paramètres'!$B$16="Oui",ROUND($K139*'Paramètres'!$B$18,2),0))</f>
      </c>
      <c r="M139" s="8">
        <f>IF($K139="","",$K139+$L139)</f>
      </c>
      <c r="N139" s="8">
        <f>IF($B139="","",SUMIF(Recettes!$C$2:$C$401,$B139,Recettes!$D$2:$D$401))</f>
      </c>
      <c r="O139" s="8">
        <f>IF($B139="","",IF($P139="Annulée",0,ROUND($M139-$N139,2)))</f>
      </c>
      <c r="P139" s="10"/>
      <c r="Q139" s="9">
        <f>IF($C139="","",IF('Paramètres'!$B$16="Oui","TVA "&amp;TEXT('Paramètres'!$B$18*100,"0")&amp;" % — détailler montant HT, TVA et total TTC",IF($C139&gt;=DATE(2026,9,1),"TVA non applicable, art. L. 223-3 du CIBS","TVA non applicable, art. 293 B du CGI")))</f>
      </c>
      <c r="R139" s="9">
        <f>IF($A139="","",IF(COUNTIF(Factures!$A$2:$A$301,$A139)&gt;1,"⚠ numéro en double",IF(AND($A138&lt;&gt;"",$A139&lt;&gt;$A138+1),"⚠ numéro non consécutif",IF($C139="","⚠ date manquante",IF($G139="","⚠ client manquant",IF($J139="","⚠ détail de la prestation manquant",IF($K139="","⚠ montant manquant",IF(AND($H139&lt;&gt;"",$I139=""),"⚠ client pro : son adresse est obligatoire",IF(AND($E139="Avoir",$K139&gt;0),"⚠ un avoir se saisit en montant négatif",IF(AND($E139="Avoir",$F139=""),"⚠ un avoir doit citer la facture d’origine",IF($O139&lt;0,"⚠ encaissé supérieur au total de la facture","✓")))))))))))</f>
      </c>
    </row>
    <row r="140">
      <c r="A140" s="13"/>
      <c r="B140" s="9">
        <f>IF($A140="","",'Paramètres'!$B$14&amp;'Paramètres'!$B$13&amp;"-"&amp;TEXT($A140,"000"))</f>
      </c>
      <c r="C140" s="12"/>
      <c r="D140" s="12"/>
      <c r="E140" s="10"/>
      <c r="F140" s="10"/>
      <c r="G140" s="10"/>
      <c r="H140" s="10"/>
      <c r="I140" s="10"/>
      <c r="J140" s="10"/>
      <c r="K140" s="11"/>
      <c r="L140" s="8">
        <f>IF($K140="","",IF('Paramètres'!$B$16="Oui",ROUND($K140*'Paramètres'!$B$18,2),0))</f>
      </c>
      <c r="M140" s="8">
        <f>IF($K140="","",$K140+$L140)</f>
      </c>
      <c r="N140" s="8">
        <f>IF($B140="","",SUMIF(Recettes!$C$2:$C$401,$B140,Recettes!$D$2:$D$401))</f>
      </c>
      <c r="O140" s="8">
        <f>IF($B140="","",IF($P140="Annulée",0,ROUND($M140-$N140,2)))</f>
      </c>
      <c r="P140" s="10"/>
      <c r="Q140" s="9">
        <f>IF($C140="","",IF('Paramètres'!$B$16="Oui","TVA "&amp;TEXT('Paramètres'!$B$18*100,"0")&amp;" % — détailler montant HT, TVA et total TTC",IF($C140&gt;=DATE(2026,9,1),"TVA non applicable, art. L. 223-3 du CIBS","TVA non applicable, art. 293 B du CGI")))</f>
      </c>
      <c r="R140" s="9">
        <f>IF($A140="","",IF(COUNTIF(Factures!$A$2:$A$301,$A140)&gt;1,"⚠ numéro en double",IF(AND($A139&lt;&gt;"",$A140&lt;&gt;$A139+1),"⚠ numéro non consécutif",IF($C140="","⚠ date manquante",IF($G140="","⚠ client manquant",IF($J140="","⚠ détail de la prestation manquant",IF($K140="","⚠ montant manquant",IF(AND($H140&lt;&gt;"",$I140=""),"⚠ client pro : son adresse est obligatoire",IF(AND($E140="Avoir",$K140&gt;0),"⚠ un avoir se saisit en montant négatif",IF(AND($E140="Avoir",$F140=""),"⚠ un avoir doit citer la facture d’origine",IF($O140&lt;0,"⚠ encaissé supérieur au total de la facture","✓")))))))))))</f>
      </c>
    </row>
    <row r="141">
      <c r="A141" s="13"/>
      <c r="B141" s="9">
        <f>IF($A141="","",'Paramètres'!$B$14&amp;'Paramètres'!$B$13&amp;"-"&amp;TEXT($A141,"000"))</f>
      </c>
      <c r="C141" s="12"/>
      <c r="D141" s="12"/>
      <c r="E141" s="10"/>
      <c r="F141" s="10"/>
      <c r="G141" s="10"/>
      <c r="H141" s="10"/>
      <c r="I141" s="10"/>
      <c r="J141" s="10"/>
      <c r="K141" s="11"/>
      <c r="L141" s="8">
        <f>IF($K141="","",IF('Paramètres'!$B$16="Oui",ROUND($K141*'Paramètres'!$B$18,2),0))</f>
      </c>
      <c r="M141" s="8">
        <f>IF($K141="","",$K141+$L141)</f>
      </c>
      <c r="N141" s="8">
        <f>IF($B141="","",SUMIF(Recettes!$C$2:$C$401,$B141,Recettes!$D$2:$D$401))</f>
      </c>
      <c r="O141" s="8">
        <f>IF($B141="","",IF($P141="Annulée",0,ROUND($M141-$N141,2)))</f>
      </c>
      <c r="P141" s="10"/>
      <c r="Q141" s="9">
        <f>IF($C141="","",IF('Paramètres'!$B$16="Oui","TVA "&amp;TEXT('Paramètres'!$B$18*100,"0")&amp;" % — détailler montant HT, TVA et total TTC",IF($C141&gt;=DATE(2026,9,1),"TVA non applicable, art. L. 223-3 du CIBS","TVA non applicable, art. 293 B du CGI")))</f>
      </c>
      <c r="R141" s="9">
        <f>IF($A141="","",IF(COUNTIF(Factures!$A$2:$A$301,$A141)&gt;1,"⚠ numéro en double",IF(AND($A140&lt;&gt;"",$A141&lt;&gt;$A140+1),"⚠ numéro non consécutif",IF($C141="","⚠ date manquante",IF($G141="","⚠ client manquant",IF($J141="","⚠ détail de la prestation manquant",IF($K141="","⚠ montant manquant",IF(AND($H141&lt;&gt;"",$I141=""),"⚠ client pro : son adresse est obligatoire",IF(AND($E141="Avoir",$K141&gt;0),"⚠ un avoir se saisit en montant négatif",IF(AND($E141="Avoir",$F141=""),"⚠ un avoir doit citer la facture d’origine",IF($O141&lt;0,"⚠ encaissé supérieur au total de la facture","✓")))))))))))</f>
      </c>
    </row>
    <row r="142">
      <c r="A142" s="13"/>
      <c r="B142" s="9">
        <f>IF($A142="","",'Paramètres'!$B$14&amp;'Paramètres'!$B$13&amp;"-"&amp;TEXT($A142,"000"))</f>
      </c>
      <c r="C142" s="12"/>
      <c r="D142" s="12"/>
      <c r="E142" s="10"/>
      <c r="F142" s="10"/>
      <c r="G142" s="10"/>
      <c r="H142" s="10"/>
      <c r="I142" s="10"/>
      <c r="J142" s="10"/>
      <c r="K142" s="11"/>
      <c r="L142" s="8">
        <f>IF($K142="","",IF('Paramètres'!$B$16="Oui",ROUND($K142*'Paramètres'!$B$18,2),0))</f>
      </c>
      <c r="M142" s="8">
        <f>IF($K142="","",$K142+$L142)</f>
      </c>
      <c r="N142" s="8">
        <f>IF($B142="","",SUMIF(Recettes!$C$2:$C$401,$B142,Recettes!$D$2:$D$401))</f>
      </c>
      <c r="O142" s="8">
        <f>IF($B142="","",IF($P142="Annulée",0,ROUND($M142-$N142,2)))</f>
      </c>
      <c r="P142" s="10"/>
      <c r="Q142" s="9">
        <f>IF($C142="","",IF('Paramètres'!$B$16="Oui","TVA "&amp;TEXT('Paramètres'!$B$18*100,"0")&amp;" % — détailler montant HT, TVA et total TTC",IF($C142&gt;=DATE(2026,9,1),"TVA non applicable, art. L. 223-3 du CIBS","TVA non applicable, art. 293 B du CGI")))</f>
      </c>
      <c r="R142" s="9">
        <f>IF($A142="","",IF(COUNTIF(Factures!$A$2:$A$301,$A142)&gt;1,"⚠ numéro en double",IF(AND($A141&lt;&gt;"",$A142&lt;&gt;$A141+1),"⚠ numéro non consécutif",IF($C142="","⚠ date manquante",IF($G142="","⚠ client manquant",IF($J142="","⚠ détail de la prestation manquant",IF($K142="","⚠ montant manquant",IF(AND($H142&lt;&gt;"",$I142=""),"⚠ client pro : son adresse est obligatoire",IF(AND($E142="Avoir",$K142&gt;0),"⚠ un avoir se saisit en montant négatif",IF(AND($E142="Avoir",$F142=""),"⚠ un avoir doit citer la facture d’origine",IF($O142&lt;0,"⚠ encaissé supérieur au total de la facture","✓")))))))))))</f>
      </c>
    </row>
    <row r="143">
      <c r="A143" s="13"/>
      <c r="B143" s="9">
        <f>IF($A143="","",'Paramètres'!$B$14&amp;'Paramètres'!$B$13&amp;"-"&amp;TEXT($A143,"000"))</f>
      </c>
      <c r="C143" s="12"/>
      <c r="D143" s="12"/>
      <c r="E143" s="10"/>
      <c r="F143" s="10"/>
      <c r="G143" s="10"/>
      <c r="H143" s="10"/>
      <c r="I143" s="10"/>
      <c r="J143" s="10"/>
      <c r="K143" s="11"/>
      <c r="L143" s="8">
        <f>IF($K143="","",IF('Paramètres'!$B$16="Oui",ROUND($K143*'Paramètres'!$B$18,2),0))</f>
      </c>
      <c r="M143" s="8">
        <f>IF($K143="","",$K143+$L143)</f>
      </c>
      <c r="N143" s="8">
        <f>IF($B143="","",SUMIF(Recettes!$C$2:$C$401,$B143,Recettes!$D$2:$D$401))</f>
      </c>
      <c r="O143" s="8">
        <f>IF($B143="","",IF($P143="Annulée",0,ROUND($M143-$N143,2)))</f>
      </c>
      <c r="P143" s="10"/>
      <c r="Q143" s="9">
        <f>IF($C143="","",IF('Paramètres'!$B$16="Oui","TVA "&amp;TEXT('Paramètres'!$B$18*100,"0")&amp;" % — détailler montant HT, TVA et total TTC",IF($C143&gt;=DATE(2026,9,1),"TVA non applicable, art. L. 223-3 du CIBS","TVA non applicable, art. 293 B du CGI")))</f>
      </c>
      <c r="R143" s="9">
        <f>IF($A143="","",IF(COUNTIF(Factures!$A$2:$A$301,$A143)&gt;1,"⚠ numéro en double",IF(AND($A142&lt;&gt;"",$A143&lt;&gt;$A142+1),"⚠ numéro non consécutif",IF($C143="","⚠ date manquante",IF($G143="","⚠ client manquant",IF($J143="","⚠ détail de la prestation manquant",IF($K143="","⚠ montant manquant",IF(AND($H143&lt;&gt;"",$I143=""),"⚠ client pro : son adresse est obligatoire",IF(AND($E143="Avoir",$K143&gt;0),"⚠ un avoir se saisit en montant négatif",IF(AND($E143="Avoir",$F143=""),"⚠ un avoir doit citer la facture d’origine",IF($O143&lt;0,"⚠ encaissé supérieur au total de la facture","✓")))))))))))</f>
      </c>
    </row>
    <row r="144">
      <c r="A144" s="13"/>
      <c r="B144" s="9">
        <f>IF($A144="","",'Paramètres'!$B$14&amp;'Paramètres'!$B$13&amp;"-"&amp;TEXT($A144,"000"))</f>
      </c>
      <c r="C144" s="12"/>
      <c r="D144" s="12"/>
      <c r="E144" s="10"/>
      <c r="F144" s="10"/>
      <c r="G144" s="10"/>
      <c r="H144" s="10"/>
      <c r="I144" s="10"/>
      <c r="J144" s="10"/>
      <c r="K144" s="11"/>
      <c r="L144" s="8">
        <f>IF($K144="","",IF('Paramètres'!$B$16="Oui",ROUND($K144*'Paramètres'!$B$18,2),0))</f>
      </c>
      <c r="M144" s="8">
        <f>IF($K144="","",$K144+$L144)</f>
      </c>
      <c r="N144" s="8">
        <f>IF($B144="","",SUMIF(Recettes!$C$2:$C$401,$B144,Recettes!$D$2:$D$401))</f>
      </c>
      <c r="O144" s="8">
        <f>IF($B144="","",IF($P144="Annulée",0,ROUND($M144-$N144,2)))</f>
      </c>
      <c r="P144" s="10"/>
      <c r="Q144" s="9">
        <f>IF($C144="","",IF('Paramètres'!$B$16="Oui","TVA "&amp;TEXT('Paramètres'!$B$18*100,"0")&amp;" % — détailler montant HT, TVA et total TTC",IF($C144&gt;=DATE(2026,9,1),"TVA non applicable, art. L. 223-3 du CIBS","TVA non applicable, art. 293 B du CGI")))</f>
      </c>
      <c r="R144" s="9">
        <f>IF($A144="","",IF(COUNTIF(Factures!$A$2:$A$301,$A144)&gt;1,"⚠ numéro en double",IF(AND($A143&lt;&gt;"",$A144&lt;&gt;$A143+1),"⚠ numéro non consécutif",IF($C144="","⚠ date manquante",IF($G144="","⚠ client manquant",IF($J144="","⚠ détail de la prestation manquant",IF($K144="","⚠ montant manquant",IF(AND($H144&lt;&gt;"",$I144=""),"⚠ client pro : son adresse est obligatoire",IF(AND($E144="Avoir",$K144&gt;0),"⚠ un avoir se saisit en montant négatif",IF(AND($E144="Avoir",$F144=""),"⚠ un avoir doit citer la facture d’origine",IF($O144&lt;0,"⚠ encaissé supérieur au total de la facture","✓")))))))))))</f>
      </c>
    </row>
    <row r="145">
      <c r="A145" s="13"/>
      <c r="B145" s="9">
        <f>IF($A145="","",'Paramètres'!$B$14&amp;'Paramètres'!$B$13&amp;"-"&amp;TEXT($A145,"000"))</f>
      </c>
      <c r="C145" s="12"/>
      <c r="D145" s="12"/>
      <c r="E145" s="10"/>
      <c r="F145" s="10"/>
      <c r="G145" s="10"/>
      <c r="H145" s="10"/>
      <c r="I145" s="10"/>
      <c r="J145" s="10"/>
      <c r="K145" s="11"/>
      <c r="L145" s="8">
        <f>IF($K145="","",IF('Paramètres'!$B$16="Oui",ROUND($K145*'Paramètres'!$B$18,2),0))</f>
      </c>
      <c r="M145" s="8">
        <f>IF($K145="","",$K145+$L145)</f>
      </c>
      <c r="N145" s="8">
        <f>IF($B145="","",SUMIF(Recettes!$C$2:$C$401,$B145,Recettes!$D$2:$D$401))</f>
      </c>
      <c r="O145" s="8">
        <f>IF($B145="","",IF($P145="Annulée",0,ROUND($M145-$N145,2)))</f>
      </c>
      <c r="P145" s="10"/>
      <c r="Q145" s="9">
        <f>IF($C145="","",IF('Paramètres'!$B$16="Oui","TVA "&amp;TEXT('Paramètres'!$B$18*100,"0")&amp;" % — détailler montant HT, TVA et total TTC",IF($C145&gt;=DATE(2026,9,1),"TVA non applicable, art. L. 223-3 du CIBS","TVA non applicable, art. 293 B du CGI")))</f>
      </c>
      <c r="R145" s="9">
        <f>IF($A145="","",IF(COUNTIF(Factures!$A$2:$A$301,$A145)&gt;1,"⚠ numéro en double",IF(AND($A144&lt;&gt;"",$A145&lt;&gt;$A144+1),"⚠ numéro non consécutif",IF($C145="","⚠ date manquante",IF($G145="","⚠ client manquant",IF($J145="","⚠ détail de la prestation manquant",IF($K145="","⚠ montant manquant",IF(AND($H145&lt;&gt;"",$I145=""),"⚠ client pro : son adresse est obligatoire",IF(AND($E145="Avoir",$K145&gt;0),"⚠ un avoir se saisit en montant négatif",IF(AND($E145="Avoir",$F145=""),"⚠ un avoir doit citer la facture d’origine",IF($O145&lt;0,"⚠ encaissé supérieur au total de la facture","✓")))))))))))</f>
      </c>
    </row>
    <row r="146">
      <c r="A146" s="13"/>
      <c r="B146" s="9">
        <f>IF($A146="","",'Paramètres'!$B$14&amp;'Paramètres'!$B$13&amp;"-"&amp;TEXT($A146,"000"))</f>
      </c>
      <c r="C146" s="12"/>
      <c r="D146" s="12"/>
      <c r="E146" s="10"/>
      <c r="F146" s="10"/>
      <c r="G146" s="10"/>
      <c r="H146" s="10"/>
      <c r="I146" s="10"/>
      <c r="J146" s="10"/>
      <c r="K146" s="11"/>
      <c r="L146" s="8">
        <f>IF($K146="","",IF('Paramètres'!$B$16="Oui",ROUND($K146*'Paramètres'!$B$18,2),0))</f>
      </c>
      <c r="M146" s="8">
        <f>IF($K146="","",$K146+$L146)</f>
      </c>
      <c r="N146" s="8">
        <f>IF($B146="","",SUMIF(Recettes!$C$2:$C$401,$B146,Recettes!$D$2:$D$401))</f>
      </c>
      <c r="O146" s="8">
        <f>IF($B146="","",IF($P146="Annulée",0,ROUND($M146-$N146,2)))</f>
      </c>
      <c r="P146" s="10"/>
      <c r="Q146" s="9">
        <f>IF($C146="","",IF('Paramètres'!$B$16="Oui","TVA "&amp;TEXT('Paramètres'!$B$18*100,"0")&amp;" % — détailler montant HT, TVA et total TTC",IF($C146&gt;=DATE(2026,9,1),"TVA non applicable, art. L. 223-3 du CIBS","TVA non applicable, art. 293 B du CGI")))</f>
      </c>
      <c r="R146" s="9">
        <f>IF($A146="","",IF(COUNTIF(Factures!$A$2:$A$301,$A146)&gt;1,"⚠ numéro en double",IF(AND($A145&lt;&gt;"",$A146&lt;&gt;$A145+1),"⚠ numéro non consécutif",IF($C146="","⚠ date manquante",IF($G146="","⚠ client manquant",IF($J146="","⚠ détail de la prestation manquant",IF($K146="","⚠ montant manquant",IF(AND($H146&lt;&gt;"",$I146=""),"⚠ client pro : son adresse est obligatoire",IF(AND($E146="Avoir",$K146&gt;0),"⚠ un avoir se saisit en montant négatif",IF(AND($E146="Avoir",$F146=""),"⚠ un avoir doit citer la facture d’origine",IF($O146&lt;0,"⚠ encaissé supérieur au total de la facture","✓")))))))))))</f>
      </c>
    </row>
    <row r="147">
      <c r="A147" s="13"/>
      <c r="B147" s="9">
        <f>IF($A147="","",'Paramètres'!$B$14&amp;'Paramètres'!$B$13&amp;"-"&amp;TEXT($A147,"000"))</f>
      </c>
      <c r="C147" s="12"/>
      <c r="D147" s="12"/>
      <c r="E147" s="10"/>
      <c r="F147" s="10"/>
      <c r="G147" s="10"/>
      <c r="H147" s="10"/>
      <c r="I147" s="10"/>
      <c r="J147" s="10"/>
      <c r="K147" s="11"/>
      <c r="L147" s="8">
        <f>IF($K147="","",IF('Paramètres'!$B$16="Oui",ROUND($K147*'Paramètres'!$B$18,2),0))</f>
      </c>
      <c r="M147" s="8">
        <f>IF($K147="","",$K147+$L147)</f>
      </c>
      <c r="N147" s="8">
        <f>IF($B147="","",SUMIF(Recettes!$C$2:$C$401,$B147,Recettes!$D$2:$D$401))</f>
      </c>
      <c r="O147" s="8">
        <f>IF($B147="","",IF($P147="Annulée",0,ROUND($M147-$N147,2)))</f>
      </c>
      <c r="P147" s="10"/>
      <c r="Q147" s="9">
        <f>IF($C147="","",IF('Paramètres'!$B$16="Oui","TVA "&amp;TEXT('Paramètres'!$B$18*100,"0")&amp;" % — détailler montant HT, TVA et total TTC",IF($C147&gt;=DATE(2026,9,1),"TVA non applicable, art. L. 223-3 du CIBS","TVA non applicable, art. 293 B du CGI")))</f>
      </c>
      <c r="R147" s="9">
        <f>IF($A147="","",IF(COUNTIF(Factures!$A$2:$A$301,$A147)&gt;1,"⚠ numéro en double",IF(AND($A146&lt;&gt;"",$A147&lt;&gt;$A146+1),"⚠ numéro non consécutif",IF($C147="","⚠ date manquante",IF($G147="","⚠ client manquant",IF($J147="","⚠ détail de la prestation manquant",IF($K147="","⚠ montant manquant",IF(AND($H147&lt;&gt;"",$I147=""),"⚠ client pro : son adresse est obligatoire",IF(AND($E147="Avoir",$K147&gt;0),"⚠ un avoir se saisit en montant négatif",IF(AND($E147="Avoir",$F147=""),"⚠ un avoir doit citer la facture d’origine",IF($O147&lt;0,"⚠ encaissé supérieur au total de la facture","✓")))))))))))</f>
      </c>
    </row>
    <row r="148">
      <c r="A148" s="13"/>
      <c r="B148" s="9">
        <f>IF($A148="","",'Paramètres'!$B$14&amp;'Paramètres'!$B$13&amp;"-"&amp;TEXT($A148,"000"))</f>
      </c>
      <c r="C148" s="12"/>
      <c r="D148" s="12"/>
      <c r="E148" s="10"/>
      <c r="F148" s="10"/>
      <c r="G148" s="10"/>
      <c r="H148" s="10"/>
      <c r="I148" s="10"/>
      <c r="J148" s="10"/>
      <c r="K148" s="11"/>
      <c r="L148" s="8">
        <f>IF($K148="","",IF('Paramètres'!$B$16="Oui",ROUND($K148*'Paramètres'!$B$18,2),0))</f>
      </c>
      <c r="M148" s="8">
        <f>IF($K148="","",$K148+$L148)</f>
      </c>
      <c r="N148" s="8">
        <f>IF($B148="","",SUMIF(Recettes!$C$2:$C$401,$B148,Recettes!$D$2:$D$401))</f>
      </c>
      <c r="O148" s="8">
        <f>IF($B148="","",IF($P148="Annulée",0,ROUND($M148-$N148,2)))</f>
      </c>
      <c r="P148" s="10"/>
      <c r="Q148" s="9">
        <f>IF($C148="","",IF('Paramètres'!$B$16="Oui","TVA "&amp;TEXT('Paramètres'!$B$18*100,"0")&amp;" % — détailler montant HT, TVA et total TTC",IF($C148&gt;=DATE(2026,9,1),"TVA non applicable, art. L. 223-3 du CIBS","TVA non applicable, art. 293 B du CGI")))</f>
      </c>
      <c r="R148" s="9">
        <f>IF($A148="","",IF(COUNTIF(Factures!$A$2:$A$301,$A148)&gt;1,"⚠ numéro en double",IF(AND($A147&lt;&gt;"",$A148&lt;&gt;$A147+1),"⚠ numéro non consécutif",IF($C148="","⚠ date manquante",IF($G148="","⚠ client manquant",IF($J148="","⚠ détail de la prestation manquant",IF($K148="","⚠ montant manquant",IF(AND($H148&lt;&gt;"",$I148=""),"⚠ client pro : son adresse est obligatoire",IF(AND($E148="Avoir",$K148&gt;0),"⚠ un avoir se saisit en montant négatif",IF(AND($E148="Avoir",$F148=""),"⚠ un avoir doit citer la facture d’origine",IF($O148&lt;0,"⚠ encaissé supérieur au total de la facture","✓")))))))))))</f>
      </c>
    </row>
    <row r="149">
      <c r="A149" s="13"/>
      <c r="B149" s="9">
        <f>IF($A149="","",'Paramètres'!$B$14&amp;'Paramètres'!$B$13&amp;"-"&amp;TEXT($A149,"000"))</f>
      </c>
      <c r="C149" s="12"/>
      <c r="D149" s="12"/>
      <c r="E149" s="10"/>
      <c r="F149" s="10"/>
      <c r="G149" s="10"/>
      <c r="H149" s="10"/>
      <c r="I149" s="10"/>
      <c r="J149" s="10"/>
      <c r="K149" s="11"/>
      <c r="L149" s="8">
        <f>IF($K149="","",IF('Paramètres'!$B$16="Oui",ROUND($K149*'Paramètres'!$B$18,2),0))</f>
      </c>
      <c r="M149" s="8">
        <f>IF($K149="","",$K149+$L149)</f>
      </c>
      <c r="N149" s="8">
        <f>IF($B149="","",SUMIF(Recettes!$C$2:$C$401,$B149,Recettes!$D$2:$D$401))</f>
      </c>
      <c r="O149" s="8">
        <f>IF($B149="","",IF($P149="Annulée",0,ROUND($M149-$N149,2)))</f>
      </c>
      <c r="P149" s="10"/>
      <c r="Q149" s="9">
        <f>IF($C149="","",IF('Paramètres'!$B$16="Oui","TVA "&amp;TEXT('Paramètres'!$B$18*100,"0")&amp;" % — détailler montant HT, TVA et total TTC",IF($C149&gt;=DATE(2026,9,1),"TVA non applicable, art. L. 223-3 du CIBS","TVA non applicable, art. 293 B du CGI")))</f>
      </c>
      <c r="R149" s="9">
        <f>IF($A149="","",IF(COUNTIF(Factures!$A$2:$A$301,$A149)&gt;1,"⚠ numéro en double",IF(AND($A148&lt;&gt;"",$A149&lt;&gt;$A148+1),"⚠ numéro non consécutif",IF($C149="","⚠ date manquante",IF($G149="","⚠ client manquant",IF($J149="","⚠ détail de la prestation manquant",IF($K149="","⚠ montant manquant",IF(AND($H149&lt;&gt;"",$I149=""),"⚠ client pro : son adresse est obligatoire",IF(AND($E149="Avoir",$K149&gt;0),"⚠ un avoir se saisit en montant négatif",IF(AND($E149="Avoir",$F149=""),"⚠ un avoir doit citer la facture d’origine",IF($O149&lt;0,"⚠ encaissé supérieur au total de la facture","✓")))))))))))</f>
      </c>
    </row>
    <row r="150">
      <c r="A150" s="13"/>
      <c r="B150" s="9">
        <f>IF($A150="","",'Paramètres'!$B$14&amp;'Paramètres'!$B$13&amp;"-"&amp;TEXT($A150,"000"))</f>
      </c>
      <c r="C150" s="12"/>
      <c r="D150" s="12"/>
      <c r="E150" s="10"/>
      <c r="F150" s="10"/>
      <c r="G150" s="10"/>
      <c r="H150" s="10"/>
      <c r="I150" s="10"/>
      <c r="J150" s="10"/>
      <c r="K150" s="11"/>
      <c r="L150" s="8">
        <f>IF($K150="","",IF('Paramètres'!$B$16="Oui",ROUND($K150*'Paramètres'!$B$18,2),0))</f>
      </c>
      <c r="M150" s="8">
        <f>IF($K150="","",$K150+$L150)</f>
      </c>
      <c r="N150" s="8">
        <f>IF($B150="","",SUMIF(Recettes!$C$2:$C$401,$B150,Recettes!$D$2:$D$401))</f>
      </c>
      <c r="O150" s="8">
        <f>IF($B150="","",IF($P150="Annulée",0,ROUND($M150-$N150,2)))</f>
      </c>
      <c r="P150" s="10"/>
      <c r="Q150" s="9">
        <f>IF($C150="","",IF('Paramètres'!$B$16="Oui","TVA "&amp;TEXT('Paramètres'!$B$18*100,"0")&amp;" % — détailler montant HT, TVA et total TTC",IF($C150&gt;=DATE(2026,9,1),"TVA non applicable, art. L. 223-3 du CIBS","TVA non applicable, art. 293 B du CGI")))</f>
      </c>
      <c r="R150" s="9">
        <f>IF($A150="","",IF(COUNTIF(Factures!$A$2:$A$301,$A150)&gt;1,"⚠ numéro en double",IF(AND($A149&lt;&gt;"",$A150&lt;&gt;$A149+1),"⚠ numéro non consécutif",IF($C150="","⚠ date manquante",IF($G150="","⚠ client manquant",IF($J150="","⚠ détail de la prestation manquant",IF($K150="","⚠ montant manquant",IF(AND($H150&lt;&gt;"",$I150=""),"⚠ client pro : son adresse est obligatoire",IF(AND($E150="Avoir",$K150&gt;0),"⚠ un avoir se saisit en montant négatif",IF(AND($E150="Avoir",$F150=""),"⚠ un avoir doit citer la facture d’origine",IF($O150&lt;0,"⚠ encaissé supérieur au total de la facture","✓")))))))))))</f>
      </c>
    </row>
    <row r="151">
      <c r="A151" s="13"/>
      <c r="B151" s="9">
        <f>IF($A151="","",'Paramètres'!$B$14&amp;'Paramètres'!$B$13&amp;"-"&amp;TEXT($A151,"000"))</f>
      </c>
      <c r="C151" s="12"/>
      <c r="D151" s="12"/>
      <c r="E151" s="10"/>
      <c r="F151" s="10"/>
      <c r="G151" s="10"/>
      <c r="H151" s="10"/>
      <c r="I151" s="10"/>
      <c r="J151" s="10"/>
      <c r="K151" s="11"/>
      <c r="L151" s="8">
        <f>IF($K151="","",IF('Paramètres'!$B$16="Oui",ROUND($K151*'Paramètres'!$B$18,2),0))</f>
      </c>
      <c r="M151" s="8">
        <f>IF($K151="","",$K151+$L151)</f>
      </c>
      <c r="N151" s="8">
        <f>IF($B151="","",SUMIF(Recettes!$C$2:$C$401,$B151,Recettes!$D$2:$D$401))</f>
      </c>
      <c r="O151" s="8">
        <f>IF($B151="","",IF($P151="Annulée",0,ROUND($M151-$N151,2)))</f>
      </c>
      <c r="P151" s="10"/>
      <c r="Q151" s="9">
        <f>IF($C151="","",IF('Paramètres'!$B$16="Oui","TVA "&amp;TEXT('Paramètres'!$B$18*100,"0")&amp;" % — détailler montant HT, TVA et total TTC",IF($C151&gt;=DATE(2026,9,1),"TVA non applicable, art. L. 223-3 du CIBS","TVA non applicable, art. 293 B du CGI")))</f>
      </c>
      <c r="R151" s="9">
        <f>IF($A151="","",IF(COUNTIF(Factures!$A$2:$A$301,$A151)&gt;1,"⚠ numéro en double",IF(AND($A150&lt;&gt;"",$A151&lt;&gt;$A150+1),"⚠ numéro non consécutif",IF($C151="","⚠ date manquante",IF($G151="","⚠ client manquant",IF($J151="","⚠ détail de la prestation manquant",IF($K151="","⚠ montant manquant",IF(AND($H151&lt;&gt;"",$I151=""),"⚠ client pro : son adresse est obligatoire",IF(AND($E151="Avoir",$K151&gt;0),"⚠ un avoir se saisit en montant négatif",IF(AND($E151="Avoir",$F151=""),"⚠ un avoir doit citer la facture d’origine",IF($O151&lt;0,"⚠ encaissé supérieur au total de la facture","✓")))))))))))</f>
      </c>
    </row>
    <row r="152">
      <c r="A152" s="13"/>
      <c r="B152" s="9">
        <f>IF($A152="","",'Paramètres'!$B$14&amp;'Paramètres'!$B$13&amp;"-"&amp;TEXT($A152,"000"))</f>
      </c>
      <c r="C152" s="12"/>
      <c r="D152" s="12"/>
      <c r="E152" s="10"/>
      <c r="F152" s="10"/>
      <c r="G152" s="10"/>
      <c r="H152" s="10"/>
      <c r="I152" s="10"/>
      <c r="J152" s="10"/>
      <c r="K152" s="11"/>
      <c r="L152" s="8">
        <f>IF($K152="","",IF('Paramètres'!$B$16="Oui",ROUND($K152*'Paramètres'!$B$18,2),0))</f>
      </c>
      <c r="M152" s="8">
        <f>IF($K152="","",$K152+$L152)</f>
      </c>
      <c r="N152" s="8">
        <f>IF($B152="","",SUMIF(Recettes!$C$2:$C$401,$B152,Recettes!$D$2:$D$401))</f>
      </c>
      <c r="O152" s="8">
        <f>IF($B152="","",IF($P152="Annulée",0,ROUND($M152-$N152,2)))</f>
      </c>
      <c r="P152" s="10"/>
      <c r="Q152" s="9">
        <f>IF($C152="","",IF('Paramètres'!$B$16="Oui","TVA "&amp;TEXT('Paramètres'!$B$18*100,"0")&amp;" % — détailler montant HT, TVA et total TTC",IF($C152&gt;=DATE(2026,9,1),"TVA non applicable, art. L. 223-3 du CIBS","TVA non applicable, art. 293 B du CGI")))</f>
      </c>
      <c r="R152" s="9">
        <f>IF($A152="","",IF(COUNTIF(Factures!$A$2:$A$301,$A152)&gt;1,"⚠ numéro en double",IF(AND($A151&lt;&gt;"",$A152&lt;&gt;$A151+1),"⚠ numéro non consécutif",IF($C152="","⚠ date manquante",IF($G152="","⚠ client manquant",IF($J152="","⚠ détail de la prestation manquant",IF($K152="","⚠ montant manquant",IF(AND($H152&lt;&gt;"",$I152=""),"⚠ client pro : son adresse est obligatoire",IF(AND($E152="Avoir",$K152&gt;0),"⚠ un avoir se saisit en montant négatif",IF(AND($E152="Avoir",$F152=""),"⚠ un avoir doit citer la facture d’origine",IF($O152&lt;0,"⚠ encaissé supérieur au total de la facture","✓")))))))))))</f>
      </c>
    </row>
    <row r="153">
      <c r="A153" s="13"/>
      <c r="B153" s="9">
        <f>IF($A153="","",'Paramètres'!$B$14&amp;'Paramètres'!$B$13&amp;"-"&amp;TEXT($A153,"000"))</f>
      </c>
      <c r="C153" s="12"/>
      <c r="D153" s="12"/>
      <c r="E153" s="10"/>
      <c r="F153" s="10"/>
      <c r="G153" s="10"/>
      <c r="H153" s="10"/>
      <c r="I153" s="10"/>
      <c r="J153" s="10"/>
      <c r="K153" s="11"/>
      <c r="L153" s="8">
        <f>IF($K153="","",IF('Paramètres'!$B$16="Oui",ROUND($K153*'Paramètres'!$B$18,2),0))</f>
      </c>
      <c r="M153" s="8">
        <f>IF($K153="","",$K153+$L153)</f>
      </c>
      <c r="N153" s="8">
        <f>IF($B153="","",SUMIF(Recettes!$C$2:$C$401,$B153,Recettes!$D$2:$D$401))</f>
      </c>
      <c r="O153" s="8">
        <f>IF($B153="","",IF($P153="Annulée",0,ROUND($M153-$N153,2)))</f>
      </c>
      <c r="P153" s="10"/>
      <c r="Q153" s="9">
        <f>IF($C153="","",IF('Paramètres'!$B$16="Oui","TVA "&amp;TEXT('Paramètres'!$B$18*100,"0")&amp;" % — détailler montant HT, TVA et total TTC",IF($C153&gt;=DATE(2026,9,1),"TVA non applicable, art. L. 223-3 du CIBS","TVA non applicable, art. 293 B du CGI")))</f>
      </c>
      <c r="R153" s="9">
        <f>IF($A153="","",IF(COUNTIF(Factures!$A$2:$A$301,$A153)&gt;1,"⚠ numéro en double",IF(AND($A152&lt;&gt;"",$A153&lt;&gt;$A152+1),"⚠ numéro non consécutif",IF($C153="","⚠ date manquante",IF($G153="","⚠ client manquant",IF($J153="","⚠ détail de la prestation manquant",IF($K153="","⚠ montant manquant",IF(AND($H153&lt;&gt;"",$I153=""),"⚠ client pro : son adresse est obligatoire",IF(AND($E153="Avoir",$K153&gt;0),"⚠ un avoir se saisit en montant négatif",IF(AND($E153="Avoir",$F153=""),"⚠ un avoir doit citer la facture d’origine",IF($O153&lt;0,"⚠ encaissé supérieur au total de la facture","✓")))))))))))</f>
      </c>
    </row>
    <row r="154">
      <c r="A154" s="13"/>
      <c r="B154" s="9">
        <f>IF($A154="","",'Paramètres'!$B$14&amp;'Paramètres'!$B$13&amp;"-"&amp;TEXT($A154,"000"))</f>
      </c>
      <c r="C154" s="12"/>
      <c r="D154" s="12"/>
      <c r="E154" s="10"/>
      <c r="F154" s="10"/>
      <c r="G154" s="10"/>
      <c r="H154" s="10"/>
      <c r="I154" s="10"/>
      <c r="J154" s="10"/>
      <c r="K154" s="11"/>
      <c r="L154" s="8">
        <f>IF($K154="","",IF('Paramètres'!$B$16="Oui",ROUND($K154*'Paramètres'!$B$18,2),0))</f>
      </c>
      <c r="M154" s="8">
        <f>IF($K154="","",$K154+$L154)</f>
      </c>
      <c r="N154" s="8">
        <f>IF($B154="","",SUMIF(Recettes!$C$2:$C$401,$B154,Recettes!$D$2:$D$401))</f>
      </c>
      <c r="O154" s="8">
        <f>IF($B154="","",IF($P154="Annulée",0,ROUND($M154-$N154,2)))</f>
      </c>
      <c r="P154" s="10"/>
      <c r="Q154" s="9">
        <f>IF($C154="","",IF('Paramètres'!$B$16="Oui","TVA "&amp;TEXT('Paramètres'!$B$18*100,"0")&amp;" % — détailler montant HT, TVA et total TTC",IF($C154&gt;=DATE(2026,9,1),"TVA non applicable, art. L. 223-3 du CIBS","TVA non applicable, art. 293 B du CGI")))</f>
      </c>
      <c r="R154" s="9">
        <f>IF($A154="","",IF(COUNTIF(Factures!$A$2:$A$301,$A154)&gt;1,"⚠ numéro en double",IF(AND($A153&lt;&gt;"",$A154&lt;&gt;$A153+1),"⚠ numéro non consécutif",IF($C154="","⚠ date manquante",IF($G154="","⚠ client manquant",IF($J154="","⚠ détail de la prestation manquant",IF($K154="","⚠ montant manquant",IF(AND($H154&lt;&gt;"",$I154=""),"⚠ client pro : son adresse est obligatoire",IF(AND($E154="Avoir",$K154&gt;0),"⚠ un avoir se saisit en montant négatif",IF(AND($E154="Avoir",$F154=""),"⚠ un avoir doit citer la facture d’origine",IF($O154&lt;0,"⚠ encaissé supérieur au total de la facture","✓")))))))))))</f>
      </c>
    </row>
    <row r="155">
      <c r="A155" s="13"/>
      <c r="B155" s="9">
        <f>IF($A155="","",'Paramètres'!$B$14&amp;'Paramètres'!$B$13&amp;"-"&amp;TEXT($A155,"000"))</f>
      </c>
      <c r="C155" s="12"/>
      <c r="D155" s="12"/>
      <c r="E155" s="10"/>
      <c r="F155" s="10"/>
      <c r="G155" s="10"/>
      <c r="H155" s="10"/>
      <c r="I155" s="10"/>
      <c r="J155" s="10"/>
      <c r="K155" s="11"/>
      <c r="L155" s="8">
        <f>IF($K155="","",IF('Paramètres'!$B$16="Oui",ROUND($K155*'Paramètres'!$B$18,2),0))</f>
      </c>
      <c r="M155" s="8">
        <f>IF($K155="","",$K155+$L155)</f>
      </c>
      <c r="N155" s="8">
        <f>IF($B155="","",SUMIF(Recettes!$C$2:$C$401,$B155,Recettes!$D$2:$D$401))</f>
      </c>
      <c r="O155" s="8">
        <f>IF($B155="","",IF($P155="Annulée",0,ROUND($M155-$N155,2)))</f>
      </c>
      <c r="P155" s="10"/>
      <c r="Q155" s="9">
        <f>IF($C155="","",IF('Paramètres'!$B$16="Oui","TVA "&amp;TEXT('Paramètres'!$B$18*100,"0")&amp;" % — détailler montant HT, TVA et total TTC",IF($C155&gt;=DATE(2026,9,1),"TVA non applicable, art. L. 223-3 du CIBS","TVA non applicable, art. 293 B du CGI")))</f>
      </c>
      <c r="R155" s="9">
        <f>IF($A155="","",IF(COUNTIF(Factures!$A$2:$A$301,$A155)&gt;1,"⚠ numéro en double",IF(AND($A154&lt;&gt;"",$A155&lt;&gt;$A154+1),"⚠ numéro non consécutif",IF($C155="","⚠ date manquante",IF($G155="","⚠ client manquant",IF($J155="","⚠ détail de la prestation manquant",IF($K155="","⚠ montant manquant",IF(AND($H155&lt;&gt;"",$I155=""),"⚠ client pro : son adresse est obligatoire",IF(AND($E155="Avoir",$K155&gt;0),"⚠ un avoir se saisit en montant négatif",IF(AND($E155="Avoir",$F155=""),"⚠ un avoir doit citer la facture d’origine",IF($O155&lt;0,"⚠ encaissé supérieur au total de la facture","✓")))))))))))</f>
      </c>
    </row>
    <row r="156">
      <c r="A156" s="13"/>
      <c r="B156" s="9">
        <f>IF($A156="","",'Paramètres'!$B$14&amp;'Paramètres'!$B$13&amp;"-"&amp;TEXT($A156,"000"))</f>
      </c>
      <c r="C156" s="12"/>
      <c r="D156" s="12"/>
      <c r="E156" s="10"/>
      <c r="F156" s="10"/>
      <c r="G156" s="10"/>
      <c r="H156" s="10"/>
      <c r="I156" s="10"/>
      <c r="J156" s="10"/>
      <c r="K156" s="11"/>
      <c r="L156" s="8">
        <f>IF($K156="","",IF('Paramètres'!$B$16="Oui",ROUND($K156*'Paramètres'!$B$18,2),0))</f>
      </c>
      <c r="M156" s="8">
        <f>IF($K156="","",$K156+$L156)</f>
      </c>
      <c r="N156" s="8">
        <f>IF($B156="","",SUMIF(Recettes!$C$2:$C$401,$B156,Recettes!$D$2:$D$401))</f>
      </c>
      <c r="O156" s="8">
        <f>IF($B156="","",IF($P156="Annulée",0,ROUND($M156-$N156,2)))</f>
      </c>
      <c r="P156" s="10"/>
      <c r="Q156" s="9">
        <f>IF($C156="","",IF('Paramètres'!$B$16="Oui","TVA "&amp;TEXT('Paramètres'!$B$18*100,"0")&amp;" % — détailler montant HT, TVA et total TTC",IF($C156&gt;=DATE(2026,9,1),"TVA non applicable, art. L. 223-3 du CIBS","TVA non applicable, art. 293 B du CGI")))</f>
      </c>
      <c r="R156" s="9">
        <f>IF($A156="","",IF(COUNTIF(Factures!$A$2:$A$301,$A156)&gt;1,"⚠ numéro en double",IF(AND($A155&lt;&gt;"",$A156&lt;&gt;$A155+1),"⚠ numéro non consécutif",IF($C156="","⚠ date manquante",IF($G156="","⚠ client manquant",IF($J156="","⚠ détail de la prestation manquant",IF($K156="","⚠ montant manquant",IF(AND($H156&lt;&gt;"",$I156=""),"⚠ client pro : son adresse est obligatoire",IF(AND($E156="Avoir",$K156&gt;0),"⚠ un avoir se saisit en montant négatif",IF(AND($E156="Avoir",$F156=""),"⚠ un avoir doit citer la facture d’origine",IF($O156&lt;0,"⚠ encaissé supérieur au total de la facture","✓")))))))))))</f>
      </c>
    </row>
    <row r="157">
      <c r="A157" s="13"/>
      <c r="B157" s="9">
        <f>IF($A157="","",'Paramètres'!$B$14&amp;'Paramètres'!$B$13&amp;"-"&amp;TEXT($A157,"000"))</f>
      </c>
      <c r="C157" s="12"/>
      <c r="D157" s="12"/>
      <c r="E157" s="10"/>
      <c r="F157" s="10"/>
      <c r="G157" s="10"/>
      <c r="H157" s="10"/>
      <c r="I157" s="10"/>
      <c r="J157" s="10"/>
      <c r="K157" s="11"/>
      <c r="L157" s="8">
        <f>IF($K157="","",IF('Paramètres'!$B$16="Oui",ROUND($K157*'Paramètres'!$B$18,2),0))</f>
      </c>
      <c r="M157" s="8">
        <f>IF($K157="","",$K157+$L157)</f>
      </c>
      <c r="N157" s="8">
        <f>IF($B157="","",SUMIF(Recettes!$C$2:$C$401,$B157,Recettes!$D$2:$D$401))</f>
      </c>
      <c r="O157" s="8">
        <f>IF($B157="","",IF($P157="Annulée",0,ROUND($M157-$N157,2)))</f>
      </c>
      <c r="P157" s="10"/>
      <c r="Q157" s="9">
        <f>IF($C157="","",IF('Paramètres'!$B$16="Oui","TVA "&amp;TEXT('Paramètres'!$B$18*100,"0")&amp;" % — détailler montant HT, TVA et total TTC",IF($C157&gt;=DATE(2026,9,1),"TVA non applicable, art. L. 223-3 du CIBS","TVA non applicable, art. 293 B du CGI")))</f>
      </c>
      <c r="R157" s="9">
        <f>IF($A157="","",IF(COUNTIF(Factures!$A$2:$A$301,$A157)&gt;1,"⚠ numéro en double",IF(AND($A156&lt;&gt;"",$A157&lt;&gt;$A156+1),"⚠ numéro non consécutif",IF($C157="","⚠ date manquante",IF($G157="","⚠ client manquant",IF($J157="","⚠ détail de la prestation manquant",IF($K157="","⚠ montant manquant",IF(AND($H157&lt;&gt;"",$I157=""),"⚠ client pro : son adresse est obligatoire",IF(AND($E157="Avoir",$K157&gt;0),"⚠ un avoir se saisit en montant négatif",IF(AND($E157="Avoir",$F157=""),"⚠ un avoir doit citer la facture d’origine",IF($O157&lt;0,"⚠ encaissé supérieur au total de la facture","✓")))))))))))</f>
      </c>
    </row>
    <row r="158">
      <c r="A158" s="13"/>
      <c r="B158" s="9">
        <f>IF($A158="","",'Paramètres'!$B$14&amp;'Paramètres'!$B$13&amp;"-"&amp;TEXT($A158,"000"))</f>
      </c>
      <c r="C158" s="12"/>
      <c r="D158" s="12"/>
      <c r="E158" s="10"/>
      <c r="F158" s="10"/>
      <c r="G158" s="10"/>
      <c r="H158" s="10"/>
      <c r="I158" s="10"/>
      <c r="J158" s="10"/>
      <c r="K158" s="11"/>
      <c r="L158" s="8">
        <f>IF($K158="","",IF('Paramètres'!$B$16="Oui",ROUND($K158*'Paramètres'!$B$18,2),0))</f>
      </c>
      <c r="M158" s="8">
        <f>IF($K158="","",$K158+$L158)</f>
      </c>
      <c r="N158" s="8">
        <f>IF($B158="","",SUMIF(Recettes!$C$2:$C$401,$B158,Recettes!$D$2:$D$401))</f>
      </c>
      <c r="O158" s="8">
        <f>IF($B158="","",IF($P158="Annulée",0,ROUND($M158-$N158,2)))</f>
      </c>
      <c r="P158" s="10"/>
      <c r="Q158" s="9">
        <f>IF($C158="","",IF('Paramètres'!$B$16="Oui","TVA "&amp;TEXT('Paramètres'!$B$18*100,"0")&amp;" % — détailler montant HT, TVA et total TTC",IF($C158&gt;=DATE(2026,9,1),"TVA non applicable, art. L. 223-3 du CIBS","TVA non applicable, art. 293 B du CGI")))</f>
      </c>
      <c r="R158" s="9">
        <f>IF($A158="","",IF(COUNTIF(Factures!$A$2:$A$301,$A158)&gt;1,"⚠ numéro en double",IF(AND($A157&lt;&gt;"",$A158&lt;&gt;$A157+1),"⚠ numéro non consécutif",IF($C158="","⚠ date manquante",IF($G158="","⚠ client manquant",IF($J158="","⚠ détail de la prestation manquant",IF($K158="","⚠ montant manquant",IF(AND($H158&lt;&gt;"",$I158=""),"⚠ client pro : son adresse est obligatoire",IF(AND($E158="Avoir",$K158&gt;0),"⚠ un avoir se saisit en montant négatif",IF(AND($E158="Avoir",$F158=""),"⚠ un avoir doit citer la facture d’origine",IF($O158&lt;0,"⚠ encaissé supérieur au total de la facture","✓")))))))))))</f>
      </c>
    </row>
    <row r="159">
      <c r="A159" s="13"/>
      <c r="B159" s="9">
        <f>IF($A159="","",'Paramètres'!$B$14&amp;'Paramètres'!$B$13&amp;"-"&amp;TEXT($A159,"000"))</f>
      </c>
      <c r="C159" s="12"/>
      <c r="D159" s="12"/>
      <c r="E159" s="10"/>
      <c r="F159" s="10"/>
      <c r="G159" s="10"/>
      <c r="H159" s="10"/>
      <c r="I159" s="10"/>
      <c r="J159" s="10"/>
      <c r="K159" s="11"/>
      <c r="L159" s="8">
        <f>IF($K159="","",IF('Paramètres'!$B$16="Oui",ROUND($K159*'Paramètres'!$B$18,2),0))</f>
      </c>
      <c r="M159" s="8">
        <f>IF($K159="","",$K159+$L159)</f>
      </c>
      <c r="N159" s="8">
        <f>IF($B159="","",SUMIF(Recettes!$C$2:$C$401,$B159,Recettes!$D$2:$D$401))</f>
      </c>
      <c r="O159" s="8">
        <f>IF($B159="","",IF($P159="Annulée",0,ROUND($M159-$N159,2)))</f>
      </c>
      <c r="P159" s="10"/>
      <c r="Q159" s="9">
        <f>IF($C159="","",IF('Paramètres'!$B$16="Oui","TVA "&amp;TEXT('Paramètres'!$B$18*100,"0")&amp;" % — détailler montant HT, TVA et total TTC",IF($C159&gt;=DATE(2026,9,1),"TVA non applicable, art. L. 223-3 du CIBS","TVA non applicable, art. 293 B du CGI")))</f>
      </c>
      <c r="R159" s="9">
        <f>IF($A159="","",IF(COUNTIF(Factures!$A$2:$A$301,$A159)&gt;1,"⚠ numéro en double",IF(AND($A158&lt;&gt;"",$A159&lt;&gt;$A158+1),"⚠ numéro non consécutif",IF($C159="","⚠ date manquante",IF($G159="","⚠ client manquant",IF($J159="","⚠ détail de la prestation manquant",IF($K159="","⚠ montant manquant",IF(AND($H159&lt;&gt;"",$I159=""),"⚠ client pro : son adresse est obligatoire",IF(AND($E159="Avoir",$K159&gt;0),"⚠ un avoir se saisit en montant négatif",IF(AND($E159="Avoir",$F159=""),"⚠ un avoir doit citer la facture d’origine",IF($O159&lt;0,"⚠ encaissé supérieur au total de la facture","✓")))))))))))</f>
      </c>
    </row>
    <row r="160">
      <c r="A160" s="13"/>
      <c r="B160" s="9">
        <f>IF($A160="","",'Paramètres'!$B$14&amp;'Paramètres'!$B$13&amp;"-"&amp;TEXT($A160,"000"))</f>
      </c>
      <c r="C160" s="12"/>
      <c r="D160" s="12"/>
      <c r="E160" s="10"/>
      <c r="F160" s="10"/>
      <c r="G160" s="10"/>
      <c r="H160" s="10"/>
      <c r="I160" s="10"/>
      <c r="J160" s="10"/>
      <c r="K160" s="11"/>
      <c r="L160" s="8">
        <f>IF($K160="","",IF('Paramètres'!$B$16="Oui",ROUND($K160*'Paramètres'!$B$18,2),0))</f>
      </c>
      <c r="M160" s="8">
        <f>IF($K160="","",$K160+$L160)</f>
      </c>
      <c r="N160" s="8">
        <f>IF($B160="","",SUMIF(Recettes!$C$2:$C$401,$B160,Recettes!$D$2:$D$401))</f>
      </c>
      <c r="O160" s="8">
        <f>IF($B160="","",IF($P160="Annulée",0,ROUND($M160-$N160,2)))</f>
      </c>
      <c r="P160" s="10"/>
      <c r="Q160" s="9">
        <f>IF($C160="","",IF('Paramètres'!$B$16="Oui","TVA "&amp;TEXT('Paramètres'!$B$18*100,"0")&amp;" % — détailler montant HT, TVA et total TTC",IF($C160&gt;=DATE(2026,9,1),"TVA non applicable, art. L. 223-3 du CIBS","TVA non applicable, art. 293 B du CGI")))</f>
      </c>
      <c r="R160" s="9">
        <f>IF($A160="","",IF(COUNTIF(Factures!$A$2:$A$301,$A160)&gt;1,"⚠ numéro en double",IF(AND($A159&lt;&gt;"",$A160&lt;&gt;$A159+1),"⚠ numéro non consécutif",IF($C160="","⚠ date manquante",IF($G160="","⚠ client manquant",IF($J160="","⚠ détail de la prestation manquant",IF($K160="","⚠ montant manquant",IF(AND($H160&lt;&gt;"",$I160=""),"⚠ client pro : son adresse est obligatoire",IF(AND($E160="Avoir",$K160&gt;0),"⚠ un avoir se saisit en montant négatif",IF(AND($E160="Avoir",$F160=""),"⚠ un avoir doit citer la facture d’origine",IF($O160&lt;0,"⚠ encaissé supérieur au total de la facture","✓")))))))))))</f>
      </c>
    </row>
    <row r="161">
      <c r="A161" s="13"/>
      <c r="B161" s="9">
        <f>IF($A161="","",'Paramètres'!$B$14&amp;'Paramètres'!$B$13&amp;"-"&amp;TEXT($A161,"000"))</f>
      </c>
      <c r="C161" s="12"/>
      <c r="D161" s="12"/>
      <c r="E161" s="10"/>
      <c r="F161" s="10"/>
      <c r="G161" s="10"/>
      <c r="H161" s="10"/>
      <c r="I161" s="10"/>
      <c r="J161" s="10"/>
      <c r="K161" s="11"/>
      <c r="L161" s="8">
        <f>IF($K161="","",IF('Paramètres'!$B$16="Oui",ROUND($K161*'Paramètres'!$B$18,2),0))</f>
      </c>
      <c r="M161" s="8">
        <f>IF($K161="","",$K161+$L161)</f>
      </c>
      <c r="N161" s="8">
        <f>IF($B161="","",SUMIF(Recettes!$C$2:$C$401,$B161,Recettes!$D$2:$D$401))</f>
      </c>
      <c r="O161" s="8">
        <f>IF($B161="","",IF($P161="Annulée",0,ROUND($M161-$N161,2)))</f>
      </c>
      <c r="P161" s="10"/>
      <c r="Q161" s="9">
        <f>IF($C161="","",IF('Paramètres'!$B$16="Oui","TVA "&amp;TEXT('Paramètres'!$B$18*100,"0")&amp;" % — détailler montant HT, TVA et total TTC",IF($C161&gt;=DATE(2026,9,1),"TVA non applicable, art. L. 223-3 du CIBS","TVA non applicable, art. 293 B du CGI")))</f>
      </c>
      <c r="R161" s="9">
        <f>IF($A161="","",IF(COUNTIF(Factures!$A$2:$A$301,$A161)&gt;1,"⚠ numéro en double",IF(AND($A160&lt;&gt;"",$A161&lt;&gt;$A160+1),"⚠ numéro non consécutif",IF($C161="","⚠ date manquante",IF($G161="","⚠ client manquant",IF($J161="","⚠ détail de la prestation manquant",IF($K161="","⚠ montant manquant",IF(AND($H161&lt;&gt;"",$I161=""),"⚠ client pro : son adresse est obligatoire",IF(AND($E161="Avoir",$K161&gt;0),"⚠ un avoir se saisit en montant négatif",IF(AND($E161="Avoir",$F161=""),"⚠ un avoir doit citer la facture d’origine",IF($O161&lt;0,"⚠ encaissé supérieur au total de la facture","✓")))))))))))</f>
      </c>
    </row>
    <row r="162">
      <c r="A162" s="13"/>
      <c r="B162" s="9">
        <f>IF($A162="","",'Paramètres'!$B$14&amp;'Paramètres'!$B$13&amp;"-"&amp;TEXT($A162,"000"))</f>
      </c>
      <c r="C162" s="12"/>
      <c r="D162" s="12"/>
      <c r="E162" s="10"/>
      <c r="F162" s="10"/>
      <c r="G162" s="10"/>
      <c r="H162" s="10"/>
      <c r="I162" s="10"/>
      <c r="J162" s="10"/>
      <c r="K162" s="11"/>
      <c r="L162" s="8">
        <f>IF($K162="","",IF('Paramètres'!$B$16="Oui",ROUND($K162*'Paramètres'!$B$18,2),0))</f>
      </c>
      <c r="M162" s="8">
        <f>IF($K162="","",$K162+$L162)</f>
      </c>
      <c r="N162" s="8">
        <f>IF($B162="","",SUMIF(Recettes!$C$2:$C$401,$B162,Recettes!$D$2:$D$401))</f>
      </c>
      <c r="O162" s="8">
        <f>IF($B162="","",IF($P162="Annulée",0,ROUND($M162-$N162,2)))</f>
      </c>
      <c r="P162" s="10"/>
      <c r="Q162" s="9">
        <f>IF($C162="","",IF('Paramètres'!$B$16="Oui","TVA "&amp;TEXT('Paramètres'!$B$18*100,"0")&amp;" % — détailler montant HT, TVA et total TTC",IF($C162&gt;=DATE(2026,9,1),"TVA non applicable, art. L. 223-3 du CIBS","TVA non applicable, art. 293 B du CGI")))</f>
      </c>
      <c r="R162" s="9">
        <f>IF($A162="","",IF(COUNTIF(Factures!$A$2:$A$301,$A162)&gt;1,"⚠ numéro en double",IF(AND($A161&lt;&gt;"",$A162&lt;&gt;$A161+1),"⚠ numéro non consécutif",IF($C162="","⚠ date manquante",IF($G162="","⚠ client manquant",IF($J162="","⚠ détail de la prestation manquant",IF($K162="","⚠ montant manquant",IF(AND($H162&lt;&gt;"",$I162=""),"⚠ client pro : son adresse est obligatoire",IF(AND($E162="Avoir",$K162&gt;0),"⚠ un avoir se saisit en montant négatif",IF(AND($E162="Avoir",$F162=""),"⚠ un avoir doit citer la facture d’origine",IF($O162&lt;0,"⚠ encaissé supérieur au total de la facture","✓")))))))))))</f>
      </c>
    </row>
    <row r="163">
      <c r="A163" s="13"/>
      <c r="B163" s="9">
        <f>IF($A163="","",'Paramètres'!$B$14&amp;'Paramètres'!$B$13&amp;"-"&amp;TEXT($A163,"000"))</f>
      </c>
      <c r="C163" s="12"/>
      <c r="D163" s="12"/>
      <c r="E163" s="10"/>
      <c r="F163" s="10"/>
      <c r="G163" s="10"/>
      <c r="H163" s="10"/>
      <c r="I163" s="10"/>
      <c r="J163" s="10"/>
      <c r="K163" s="11"/>
      <c r="L163" s="8">
        <f>IF($K163="","",IF('Paramètres'!$B$16="Oui",ROUND($K163*'Paramètres'!$B$18,2),0))</f>
      </c>
      <c r="M163" s="8">
        <f>IF($K163="","",$K163+$L163)</f>
      </c>
      <c r="N163" s="8">
        <f>IF($B163="","",SUMIF(Recettes!$C$2:$C$401,$B163,Recettes!$D$2:$D$401))</f>
      </c>
      <c r="O163" s="8">
        <f>IF($B163="","",IF($P163="Annulée",0,ROUND($M163-$N163,2)))</f>
      </c>
      <c r="P163" s="10"/>
      <c r="Q163" s="9">
        <f>IF($C163="","",IF('Paramètres'!$B$16="Oui","TVA "&amp;TEXT('Paramètres'!$B$18*100,"0")&amp;" % — détailler montant HT, TVA et total TTC",IF($C163&gt;=DATE(2026,9,1),"TVA non applicable, art. L. 223-3 du CIBS","TVA non applicable, art. 293 B du CGI")))</f>
      </c>
      <c r="R163" s="9">
        <f>IF($A163="","",IF(COUNTIF(Factures!$A$2:$A$301,$A163)&gt;1,"⚠ numéro en double",IF(AND($A162&lt;&gt;"",$A163&lt;&gt;$A162+1),"⚠ numéro non consécutif",IF($C163="","⚠ date manquante",IF($G163="","⚠ client manquant",IF($J163="","⚠ détail de la prestation manquant",IF($K163="","⚠ montant manquant",IF(AND($H163&lt;&gt;"",$I163=""),"⚠ client pro : son adresse est obligatoire",IF(AND($E163="Avoir",$K163&gt;0),"⚠ un avoir se saisit en montant négatif",IF(AND($E163="Avoir",$F163=""),"⚠ un avoir doit citer la facture d’origine",IF($O163&lt;0,"⚠ encaissé supérieur au total de la facture","✓")))))))))))</f>
      </c>
    </row>
    <row r="164">
      <c r="A164" s="13"/>
      <c r="B164" s="9">
        <f>IF($A164="","",'Paramètres'!$B$14&amp;'Paramètres'!$B$13&amp;"-"&amp;TEXT($A164,"000"))</f>
      </c>
      <c r="C164" s="12"/>
      <c r="D164" s="12"/>
      <c r="E164" s="10"/>
      <c r="F164" s="10"/>
      <c r="G164" s="10"/>
      <c r="H164" s="10"/>
      <c r="I164" s="10"/>
      <c r="J164" s="10"/>
      <c r="K164" s="11"/>
      <c r="L164" s="8">
        <f>IF($K164="","",IF('Paramètres'!$B$16="Oui",ROUND($K164*'Paramètres'!$B$18,2),0))</f>
      </c>
      <c r="M164" s="8">
        <f>IF($K164="","",$K164+$L164)</f>
      </c>
      <c r="N164" s="8">
        <f>IF($B164="","",SUMIF(Recettes!$C$2:$C$401,$B164,Recettes!$D$2:$D$401))</f>
      </c>
      <c r="O164" s="8">
        <f>IF($B164="","",IF($P164="Annulée",0,ROUND($M164-$N164,2)))</f>
      </c>
      <c r="P164" s="10"/>
      <c r="Q164" s="9">
        <f>IF($C164="","",IF('Paramètres'!$B$16="Oui","TVA "&amp;TEXT('Paramètres'!$B$18*100,"0")&amp;" % — détailler montant HT, TVA et total TTC",IF($C164&gt;=DATE(2026,9,1),"TVA non applicable, art. L. 223-3 du CIBS","TVA non applicable, art. 293 B du CGI")))</f>
      </c>
      <c r="R164" s="9">
        <f>IF($A164="","",IF(COUNTIF(Factures!$A$2:$A$301,$A164)&gt;1,"⚠ numéro en double",IF(AND($A163&lt;&gt;"",$A164&lt;&gt;$A163+1),"⚠ numéro non consécutif",IF($C164="","⚠ date manquante",IF($G164="","⚠ client manquant",IF($J164="","⚠ détail de la prestation manquant",IF($K164="","⚠ montant manquant",IF(AND($H164&lt;&gt;"",$I164=""),"⚠ client pro : son adresse est obligatoire",IF(AND($E164="Avoir",$K164&gt;0),"⚠ un avoir se saisit en montant négatif",IF(AND($E164="Avoir",$F164=""),"⚠ un avoir doit citer la facture d’origine",IF($O164&lt;0,"⚠ encaissé supérieur au total de la facture","✓")))))))))))</f>
      </c>
    </row>
    <row r="165">
      <c r="A165" s="13"/>
      <c r="B165" s="9">
        <f>IF($A165="","",'Paramètres'!$B$14&amp;'Paramètres'!$B$13&amp;"-"&amp;TEXT($A165,"000"))</f>
      </c>
      <c r="C165" s="12"/>
      <c r="D165" s="12"/>
      <c r="E165" s="10"/>
      <c r="F165" s="10"/>
      <c r="G165" s="10"/>
      <c r="H165" s="10"/>
      <c r="I165" s="10"/>
      <c r="J165" s="10"/>
      <c r="K165" s="11"/>
      <c r="L165" s="8">
        <f>IF($K165="","",IF('Paramètres'!$B$16="Oui",ROUND($K165*'Paramètres'!$B$18,2),0))</f>
      </c>
      <c r="M165" s="8">
        <f>IF($K165="","",$K165+$L165)</f>
      </c>
      <c r="N165" s="8">
        <f>IF($B165="","",SUMIF(Recettes!$C$2:$C$401,$B165,Recettes!$D$2:$D$401))</f>
      </c>
      <c r="O165" s="8">
        <f>IF($B165="","",IF($P165="Annulée",0,ROUND($M165-$N165,2)))</f>
      </c>
      <c r="P165" s="10"/>
      <c r="Q165" s="9">
        <f>IF($C165="","",IF('Paramètres'!$B$16="Oui","TVA "&amp;TEXT('Paramètres'!$B$18*100,"0")&amp;" % — détailler montant HT, TVA et total TTC",IF($C165&gt;=DATE(2026,9,1),"TVA non applicable, art. L. 223-3 du CIBS","TVA non applicable, art. 293 B du CGI")))</f>
      </c>
      <c r="R165" s="9">
        <f>IF($A165="","",IF(COUNTIF(Factures!$A$2:$A$301,$A165)&gt;1,"⚠ numéro en double",IF(AND($A164&lt;&gt;"",$A165&lt;&gt;$A164+1),"⚠ numéro non consécutif",IF($C165="","⚠ date manquante",IF($G165="","⚠ client manquant",IF($J165="","⚠ détail de la prestation manquant",IF($K165="","⚠ montant manquant",IF(AND($H165&lt;&gt;"",$I165=""),"⚠ client pro : son adresse est obligatoire",IF(AND($E165="Avoir",$K165&gt;0),"⚠ un avoir se saisit en montant négatif",IF(AND($E165="Avoir",$F165=""),"⚠ un avoir doit citer la facture d’origine",IF($O165&lt;0,"⚠ encaissé supérieur au total de la facture","✓")))))))))))</f>
      </c>
    </row>
    <row r="166">
      <c r="A166" s="13"/>
      <c r="B166" s="9">
        <f>IF($A166="","",'Paramètres'!$B$14&amp;'Paramètres'!$B$13&amp;"-"&amp;TEXT($A166,"000"))</f>
      </c>
      <c r="C166" s="12"/>
      <c r="D166" s="12"/>
      <c r="E166" s="10"/>
      <c r="F166" s="10"/>
      <c r="G166" s="10"/>
      <c r="H166" s="10"/>
      <c r="I166" s="10"/>
      <c r="J166" s="10"/>
      <c r="K166" s="11"/>
      <c r="L166" s="8">
        <f>IF($K166="","",IF('Paramètres'!$B$16="Oui",ROUND($K166*'Paramètres'!$B$18,2),0))</f>
      </c>
      <c r="M166" s="8">
        <f>IF($K166="","",$K166+$L166)</f>
      </c>
      <c r="N166" s="8">
        <f>IF($B166="","",SUMIF(Recettes!$C$2:$C$401,$B166,Recettes!$D$2:$D$401))</f>
      </c>
      <c r="O166" s="8">
        <f>IF($B166="","",IF($P166="Annulée",0,ROUND($M166-$N166,2)))</f>
      </c>
      <c r="P166" s="10"/>
      <c r="Q166" s="9">
        <f>IF($C166="","",IF('Paramètres'!$B$16="Oui","TVA "&amp;TEXT('Paramètres'!$B$18*100,"0")&amp;" % — détailler montant HT, TVA et total TTC",IF($C166&gt;=DATE(2026,9,1),"TVA non applicable, art. L. 223-3 du CIBS","TVA non applicable, art. 293 B du CGI")))</f>
      </c>
      <c r="R166" s="9">
        <f>IF($A166="","",IF(COUNTIF(Factures!$A$2:$A$301,$A166)&gt;1,"⚠ numéro en double",IF(AND($A165&lt;&gt;"",$A166&lt;&gt;$A165+1),"⚠ numéro non consécutif",IF($C166="","⚠ date manquante",IF($G166="","⚠ client manquant",IF($J166="","⚠ détail de la prestation manquant",IF($K166="","⚠ montant manquant",IF(AND($H166&lt;&gt;"",$I166=""),"⚠ client pro : son adresse est obligatoire",IF(AND($E166="Avoir",$K166&gt;0),"⚠ un avoir se saisit en montant négatif",IF(AND($E166="Avoir",$F166=""),"⚠ un avoir doit citer la facture d’origine",IF($O166&lt;0,"⚠ encaissé supérieur au total de la facture","✓")))))))))))</f>
      </c>
    </row>
    <row r="167">
      <c r="A167" s="13"/>
      <c r="B167" s="9">
        <f>IF($A167="","",'Paramètres'!$B$14&amp;'Paramètres'!$B$13&amp;"-"&amp;TEXT($A167,"000"))</f>
      </c>
      <c r="C167" s="12"/>
      <c r="D167" s="12"/>
      <c r="E167" s="10"/>
      <c r="F167" s="10"/>
      <c r="G167" s="10"/>
      <c r="H167" s="10"/>
      <c r="I167" s="10"/>
      <c r="J167" s="10"/>
      <c r="K167" s="11"/>
      <c r="L167" s="8">
        <f>IF($K167="","",IF('Paramètres'!$B$16="Oui",ROUND($K167*'Paramètres'!$B$18,2),0))</f>
      </c>
      <c r="M167" s="8">
        <f>IF($K167="","",$K167+$L167)</f>
      </c>
      <c r="N167" s="8">
        <f>IF($B167="","",SUMIF(Recettes!$C$2:$C$401,$B167,Recettes!$D$2:$D$401))</f>
      </c>
      <c r="O167" s="8">
        <f>IF($B167="","",IF($P167="Annulée",0,ROUND($M167-$N167,2)))</f>
      </c>
      <c r="P167" s="10"/>
      <c r="Q167" s="9">
        <f>IF($C167="","",IF('Paramètres'!$B$16="Oui","TVA "&amp;TEXT('Paramètres'!$B$18*100,"0")&amp;" % — détailler montant HT, TVA et total TTC",IF($C167&gt;=DATE(2026,9,1),"TVA non applicable, art. L. 223-3 du CIBS","TVA non applicable, art. 293 B du CGI")))</f>
      </c>
      <c r="R167" s="9">
        <f>IF($A167="","",IF(COUNTIF(Factures!$A$2:$A$301,$A167)&gt;1,"⚠ numéro en double",IF(AND($A166&lt;&gt;"",$A167&lt;&gt;$A166+1),"⚠ numéro non consécutif",IF($C167="","⚠ date manquante",IF($G167="","⚠ client manquant",IF($J167="","⚠ détail de la prestation manquant",IF($K167="","⚠ montant manquant",IF(AND($H167&lt;&gt;"",$I167=""),"⚠ client pro : son adresse est obligatoire",IF(AND($E167="Avoir",$K167&gt;0),"⚠ un avoir se saisit en montant négatif",IF(AND($E167="Avoir",$F167=""),"⚠ un avoir doit citer la facture d’origine",IF($O167&lt;0,"⚠ encaissé supérieur au total de la facture","✓")))))))))))</f>
      </c>
    </row>
    <row r="168">
      <c r="A168" s="13"/>
      <c r="B168" s="9">
        <f>IF($A168="","",'Paramètres'!$B$14&amp;'Paramètres'!$B$13&amp;"-"&amp;TEXT($A168,"000"))</f>
      </c>
      <c r="C168" s="12"/>
      <c r="D168" s="12"/>
      <c r="E168" s="10"/>
      <c r="F168" s="10"/>
      <c r="G168" s="10"/>
      <c r="H168" s="10"/>
      <c r="I168" s="10"/>
      <c r="J168" s="10"/>
      <c r="K168" s="11"/>
      <c r="L168" s="8">
        <f>IF($K168="","",IF('Paramètres'!$B$16="Oui",ROUND($K168*'Paramètres'!$B$18,2),0))</f>
      </c>
      <c r="M168" s="8">
        <f>IF($K168="","",$K168+$L168)</f>
      </c>
      <c r="N168" s="8">
        <f>IF($B168="","",SUMIF(Recettes!$C$2:$C$401,$B168,Recettes!$D$2:$D$401))</f>
      </c>
      <c r="O168" s="8">
        <f>IF($B168="","",IF($P168="Annulée",0,ROUND($M168-$N168,2)))</f>
      </c>
      <c r="P168" s="10"/>
      <c r="Q168" s="9">
        <f>IF($C168="","",IF('Paramètres'!$B$16="Oui","TVA "&amp;TEXT('Paramètres'!$B$18*100,"0")&amp;" % — détailler montant HT, TVA et total TTC",IF($C168&gt;=DATE(2026,9,1),"TVA non applicable, art. L. 223-3 du CIBS","TVA non applicable, art. 293 B du CGI")))</f>
      </c>
      <c r="R168" s="9">
        <f>IF($A168="","",IF(COUNTIF(Factures!$A$2:$A$301,$A168)&gt;1,"⚠ numéro en double",IF(AND($A167&lt;&gt;"",$A168&lt;&gt;$A167+1),"⚠ numéro non consécutif",IF($C168="","⚠ date manquante",IF($G168="","⚠ client manquant",IF($J168="","⚠ détail de la prestation manquant",IF($K168="","⚠ montant manquant",IF(AND($H168&lt;&gt;"",$I168=""),"⚠ client pro : son adresse est obligatoire",IF(AND($E168="Avoir",$K168&gt;0),"⚠ un avoir se saisit en montant négatif",IF(AND($E168="Avoir",$F168=""),"⚠ un avoir doit citer la facture d’origine",IF($O168&lt;0,"⚠ encaissé supérieur au total de la facture","✓")))))))))))</f>
      </c>
    </row>
    <row r="169">
      <c r="A169" s="13"/>
      <c r="B169" s="9">
        <f>IF($A169="","",'Paramètres'!$B$14&amp;'Paramètres'!$B$13&amp;"-"&amp;TEXT($A169,"000"))</f>
      </c>
      <c r="C169" s="12"/>
      <c r="D169" s="12"/>
      <c r="E169" s="10"/>
      <c r="F169" s="10"/>
      <c r="G169" s="10"/>
      <c r="H169" s="10"/>
      <c r="I169" s="10"/>
      <c r="J169" s="10"/>
      <c r="K169" s="11"/>
      <c r="L169" s="8">
        <f>IF($K169="","",IF('Paramètres'!$B$16="Oui",ROUND($K169*'Paramètres'!$B$18,2),0))</f>
      </c>
      <c r="M169" s="8">
        <f>IF($K169="","",$K169+$L169)</f>
      </c>
      <c r="N169" s="8">
        <f>IF($B169="","",SUMIF(Recettes!$C$2:$C$401,$B169,Recettes!$D$2:$D$401))</f>
      </c>
      <c r="O169" s="8">
        <f>IF($B169="","",IF($P169="Annulée",0,ROUND($M169-$N169,2)))</f>
      </c>
      <c r="P169" s="10"/>
      <c r="Q169" s="9">
        <f>IF($C169="","",IF('Paramètres'!$B$16="Oui","TVA "&amp;TEXT('Paramètres'!$B$18*100,"0")&amp;" % — détailler montant HT, TVA et total TTC",IF($C169&gt;=DATE(2026,9,1),"TVA non applicable, art. L. 223-3 du CIBS","TVA non applicable, art. 293 B du CGI")))</f>
      </c>
      <c r="R169" s="9">
        <f>IF($A169="","",IF(COUNTIF(Factures!$A$2:$A$301,$A169)&gt;1,"⚠ numéro en double",IF(AND($A168&lt;&gt;"",$A169&lt;&gt;$A168+1),"⚠ numéro non consécutif",IF($C169="","⚠ date manquante",IF($G169="","⚠ client manquant",IF($J169="","⚠ détail de la prestation manquant",IF($K169="","⚠ montant manquant",IF(AND($H169&lt;&gt;"",$I169=""),"⚠ client pro : son adresse est obligatoire",IF(AND($E169="Avoir",$K169&gt;0),"⚠ un avoir se saisit en montant négatif",IF(AND($E169="Avoir",$F169=""),"⚠ un avoir doit citer la facture d’origine",IF($O169&lt;0,"⚠ encaissé supérieur au total de la facture","✓")))))))))))</f>
      </c>
    </row>
    <row r="170">
      <c r="A170" s="13"/>
      <c r="B170" s="9">
        <f>IF($A170="","",'Paramètres'!$B$14&amp;'Paramètres'!$B$13&amp;"-"&amp;TEXT($A170,"000"))</f>
      </c>
      <c r="C170" s="12"/>
      <c r="D170" s="12"/>
      <c r="E170" s="10"/>
      <c r="F170" s="10"/>
      <c r="G170" s="10"/>
      <c r="H170" s="10"/>
      <c r="I170" s="10"/>
      <c r="J170" s="10"/>
      <c r="K170" s="11"/>
      <c r="L170" s="8">
        <f>IF($K170="","",IF('Paramètres'!$B$16="Oui",ROUND($K170*'Paramètres'!$B$18,2),0))</f>
      </c>
      <c r="M170" s="8">
        <f>IF($K170="","",$K170+$L170)</f>
      </c>
      <c r="N170" s="8">
        <f>IF($B170="","",SUMIF(Recettes!$C$2:$C$401,$B170,Recettes!$D$2:$D$401))</f>
      </c>
      <c r="O170" s="8">
        <f>IF($B170="","",IF($P170="Annulée",0,ROUND($M170-$N170,2)))</f>
      </c>
      <c r="P170" s="10"/>
      <c r="Q170" s="9">
        <f>IF($C170="","",IF('Paramètres'!$B$16="Oui","TVA "&amp;TEXT('Paramètres'!$B$18*100,"0")&amp;" % — détailler montant HT, TVA et total TTC",IF($C170&gt;=DATE(2026,9,1),"TVA non applicable, art. L. 223-3 du CIBS","TVA non applicable, art. 293 B du CGI")))</f>
      </c>
      <c r="R170" s="9">
        <f>IF($A170="","",IF(COUNTIF(Factures!$A$2:$A$301,$A170)&gt;1,"⚠ numéro en double",IF(AND($A169&lt;&gt;"",$A170&lt;&gt;$A169+1),"⚠ numéro non consécutif",IF($C170="","⚠ date manquante",IF($G170="","⚠ client manquant",IF($J170="","⚠ détail de la prestation manquant",IF($K170="","⚠ montant manquant",IF(AND($H170&lt;&gt;"",$I170=""),"⚠ client pro : son adresse est obligatoire",IF(AND($E170="Avoir",$K170&gt;0),"⚠ un avoir se saisit en montant négatif",IF(AND($E170="Avoir",$F170=""),"⚠ un avoir doit citer la facture d’origine",IF($O170&lt;0,"⚠ encaissé supérieur au total de la facture","✓")))))))))))</f>
      </c>
    </row>
    <row r="171">
      <c r="A171" s="13"/>
      <c r="B171" s="9">
        <f>IF($A171="","",'Paramètres'!$B$14&amp;'Paramètres'!$B$13&amp;"-"&amp;TEXT($A171,"000"))</f>
      </c>
      <c r="C171" s="12"/>
      <c r="D171" s="12"/>
      <c r="E171" s="10"/>
      <c r="F171" s="10"/>
      <c r="G171" s="10"/>
      <c r="H171" s="10"/>
      <c r="I171" s="10"/>
      <c r="J171" s="10"/>
      <c r="K171" s="11"/>
      <c r="L171" s="8">
        <f>IF($K171="","",IF('Paramètres'!$B$16="Oui",ROUND($K171*'Paramètres'!$B$18,2),0))</f>
      </c>
      <c r="M171" s="8">
        <f>IF($K171="","",$K171+$L171)</f>
      </c>
      <c r="N171" s="8">
        <f>IF($B171="","",SUMIF(Recettes!$C$2:$C$401,$B171,Recettes!$D$2:$D$401))</f>
      </c>
      <c r="O171" s="8">
        <f>IF($B171="","",IF($P171="Annulée",0,ROUND($M171-$N171,2)))</f>
      </c>
      <c r="P171" s="10"/>
      <c r="Q171" s="9">
        <f>IF($C171="","",IF('Paramètres'!$B$16="Oui","TVA "&amp;TEXT('Paramètres'!$B$18*100,"0")&amp;" % — détailler montant HT, TVA et total TTC",IF($C171&gt;=DATE(2026,9,1),"TVA non applicable, art. L. 223-3 du CIBS","TVA non applicable, art. 293 B du CGI")))</f>
      </c>
      <c r="R171" s="9">
        <f>IF($A171="","",IF(COUNTIF(Factures!$A$2:$A$301,$A171)&gt;1,"⚠ numéro en double",IF(AND($A170&lt;&gt;"",$A171&lt;&gt;$A170+1),"⚠ numéro non consécutif",IF($C171="","⚠ date manquante",IF($G171="","⚠ client manquant",IF($J171="","⚠ détail de la prestation manquant",IF($K171="","⚠ montant manquant",IF(AND($H171&lt;&gt;"",$I171=""),"⚠ client pro : son adresse est obligatoire",IF(AND($E171="Avoir",$K171&gt;0),"⚠ un avoir se saisit en montant négatif",IF(AND($E171="Avoir",$F171=""),"⚠ un avoir doit citer la facture d’origine",IF($O171&lt;0,"⚠ encaissé supérieur au total de la facture","✓")))))))))))</f>
      </c>
    </row>
    <row r="172">
      <c r="A172" s="13"/>
      <c r="B172" s="9">
        <f>IF($A172="","",'Paramètres'!$B$14&amp;'Paramètres'!$B$13&amp;"-"&amp;TEXT($A172,"000"))</f>
      </c>
      <c r="C172" s="12"/>
      <c r="D172" s="12"/>
      <c r="E172" s="10"/>
      <c r="F172" s="10"/>
      <c r="G172" s="10"/>
      <c r="H172" s="10"/>
      <c r="I172" s="10"/>
      <c r="J172" s="10"/>
      <c r="K172" s="11"/>
      <c r="L172" s="8">
        <f>IF($K172="","",IF('Paramètres'!$B$16="Oui",ROUND($K172*'Paramètres'!$B$18,2),0))</f>
      </c>
      <c r="M172" s="8">
        <f>IF($K172="","",$K172+$L172)</f>
      </c>
      <c r="N172" s="8">
        <f>IF($B172="","",SUMIF(Recettes!$C$2:$C$401,$B172,Recettes!$D$2:$D$401))</f>
      </c>
      <c r="O172" s="8">
        <f>IF($B172="","",IF($P172="Annulée",0,ROUND($M172-$N172,2)))</f>
      </c>
      <c r="P172" s="10"/>
      <c r="Q172" s="9">
        <f>IF($C172="","",IF('Paramètres'!$B$16="Oui","TVA "&amp;TEXT('Paramètres'!$B$18*100,"0")&amp;" % — détailler montant HT, TVA et total TTC",IF($C172&gt;=DATE(2026,9,1),"TVA non applicable, art. L. 223-3 du CIBS","TVA non applicable, art. 293 B du CGI")))</f>
      </c>
      <c r="R172" s="9">
        <f>IF($A172="","",IF(COUNTIF(Factures!$A$2:$A$301,$A172)&gt;1,"⚠ numéro en double",IF(AND($A171&lt;&gt;"",$A172&lt;&gt;$A171+1),"⚠ numéro non consécutif",IF($C172="","⚠ date manquante",IF($G172="","⚠ client manquant",IF($J172="","⚠ détail de la prestation manquant",IF($K172="","⚠ montant manquant",IF(AND($H172&lt;&gt;"",$I172=""),"⚠ client pro : son adresse est obligatoire",IF(AND($E172="Avoir",$K172&gt;0),"⚠ un avoir se saisit en montant négatif",IF(AND($E172="Avoir",$F172=""),"⚠ un avoir doit citer la facture d’origine",IF($O172&lt;0,"⚠ encaissé supérieur au total de la facture","✓")))))))))))</f>
      </c>
    </row>
    <row r="173">
      <c r="A173" s="13"/>
      <c r="B173" s="9">
        <f>IF($A173="","",'Paramètres'!$B$14&amp;'Paramètres'!$B$13&amp;"-"&amp;TEXT($A173,"000"))</f>
      </c>
      <c r="C173" s="12"/>
      <c r="D173" s="12"/>
      <c r="E173" s="10"/>
      <c r="F173" s="10"/>
      <c r="G173" s="10"/>
      <c r="H173" s="10"/>
      <c r="I173" s="10"/>
      <c r="J173" s="10"/>
      <c r="K173" s="11"/>
      <c r="L173" s="8">
        <f>IF($K173="","",IF('Paramètres'!$B$16="Oui",ROUND($K173*'Paramètres'!$B$18,2),0))</f>
      </c>
      <c r="M173" s="8">
        <f>IF($K173="","",$K173+$L173)</f>
      </c>
      <c r="N173" s="8">
        <f>IF($B173="","",SUMIF(Recettes!$C$2:$C$401,$B173,Recettes!$D$2:$D$401))</f>
      </c>
      <c r="O173" s="8">
        <f>IF($B173="","",IF($P173="Annulée",0,ROUND($M173-$N173,2)))</f>
      </c>
      <c r="P173" s="10"/>
      <c r="Q173" s="9">
        <f>IF($C173="","",IF('Paramètres'!$B$16="Oui","TVA "&amp;TEXT('Paramètres'!$B$18*100,"0")&amp;" % — détailler montant HT, TVA et total TTC",IF($C173&gt;=DATE(2026,9,1),"TVA non applicable, art. L. 223-3 du CIBS","TVA non applicable, art. 293 B du CGI")))</f>
      </c>
      <c r="R173" s="9">
        <f>IF($A173="","",IF(COUNTIF(Factures!$A$2:$A$301,$A173)&gt;1,"⚠ numéro en double",IF(AND($A172&lt;&gt;"",$A173&lt;&gt;$A172+1),"⚠ numéro non consécutif",IF($C173="","⚠ date manquante",IF($G173="","⚠ client manquant",IF($J173="","⚠ détail de la prestation manquant",IF($K173="","⚠ montant manquant",IF(AND($H173&lt;&gt;"",$I173=""),"⚠ client pro : son adresse est obligatoire",IF(AND($E173="Avoir",$K173&gt;0),"⚠ un avoir se saisit en montant négatif",IF(AND($E173="Avoir",$F173=""),"⚠ un avoir doit citer la facture d’origine",IF($O173&lt;0,"⚠ encaissé supérieur au total de la facture","✓")))))))))))</f>
      </c>
    </row>
    <row r="174">
      <c r="A174" s="13"/>
      <c r="B174" s="9">
        <f>IF($A174="","",'Paramètres'!$B$14&amp;'Paramètres'!$B$13&amp;"-"&amp;TEXT($A174,"000"))</f>
      </c>
      <c r="C174" s="12"/>
      <c r="D174" s="12"/>
      <c r="E174" s="10"/>
      <c r="F174" s="10"/>
      <c r="G174" s="10"/>
      <c r="H174" s="10"/>
      <c r="I174" s="10"/>
      <c r="J174" s="10"/>
      <c r="K174" s="11"/>
      <c r="L174" s="8">
        <f>IF($K174="","",IF('Paramètres'!$B$16="Oui",ROUND($K174*'Paramètres'!$B$18,2),0))</f>
      </c>
      <c r="M174" s="8">
        <f>IF($K174="","",$K174+$L174)</f>
      </c>
      <c r="N174" s="8">
        <f>IF($B174="","",SUMIF(Recettes!$C$2:$C$401,$B174,Recettes!$D$2:$D$401))</f>
      </c>
      <c r="O174" s="8">
        <f>IF($B174="","",IF($P174="Annulée",0,ROUND($M174-$N174,2)))</f>
      </c>
      <c r="P174" s="10"/>
      <c r="Q174" s="9">
        <f>IF($C174="","",IF('Paramètres'!$B$16="Oui","TVA "&amp;TEXT('Paramètres'!$B$18*100,"0")&amp;" % — détailler montant HT, TVA et total TTC",IF($C174&gt;=DATE(2026,9,1),"TVA non applicable, art. L. 223-3 du CIBS","TVA non applicable, art. 293 B du CGI")))</f>
      </c>
      <c r="R174" s="9">
        <f>IF($A174="","",IF(COUNTIF(Factures!$A$2:$A$301,$A174)&gt;1,"⚠ numéro en double",IF(AND($A173&lt;&gt;"",$A174&lt;&gt;$A173+1),"⚠ numéro non consécutif",IF($C174="","⚠ date manquante",IF($G174="","⚠ client manquant",IF($J174="","⚠ détail de la prestation manquant",IF($K174="","⚠ montant manquant",IF(AND($H174&lt;&gt;"",$I174=""),"⚠ client pro : son adresse est obligatoire",IF(AND($E174="Avoir",$K174&gt;0),"⚠ un avoir se saisit en montant négatif",IF(AND($E174="Avoir",$F174=""),"⚠ un avoir doit citer la facture d’origine",IF($O174&lt;0,"⚠ encaissé supérieur au total de la facture","✓")))))))))))</f>
      </c>
    </row>
    <row r="175">
      <c r="A175" s="13"/>
      <c r="B175" s="9">
        <f>IF($A175="","",'Paramètres'!$B$14&amp;'Paramètres'!$B$13&amp;"-"&amp;TEXT($A175,"000"))</f>
      </c>
      <c r="C175" s="12"/>
      <c r="D175" s="12"/>
      <c r="E175" s="10"/>
      <c r="F175" s="10"/>
      <c r="G175" s="10"/>
      <c r="H175" s="10"/>
      <c r="I175" s="10"/>
      <c r="J175" s="10"/>
      <c r="K175" s="11"/>
      <c r="L175" s="8">
        <f>IF($K175="","",IF('Paramètres'!$B$16="Oui",ROUND($K175*'Paramètres'!$B$18,2),0))</f>
      </c>
      <c r="M175" s="8">
        <f>IF($K175="","",$K175+$L175)</f>
      </c>
      <c r="N175" s="8">
        <f>IF($B175="","",SUMIF(Recettes!$C$2:$C$401,$B175,Recettes!$D$2:$D$401))</f>
      </c>
      <c r="O175" s="8">
        <f>IF($B175="","",IF($P175="Annulée",0,ROUND($M175-$N175,2)))</f>
      </c>
      <c r="P175" s="10"/>
      <c r="Q175" s="9">
        <f>IF($C175="","",IF('Paramètres'!$B$16="Oui","TVA "&amp;TEXT('Paramètres'!$B$18*100,"0")&amp;" % — détailler montant HT, TVA et total TTC",IF($C175&gt;=DATE(2026,9,1),"TVA non applicable, art. L. 223-3 du CIBS","TVA non applicable, art. 293 B du CGI")))</f>
      </c>
      <c r="R175" s="9">
        <f>IF($A175="","",IF(COUNTIF(Factures!$A$2:$A$301,$A175)&gt;1,"⚠ numéro en double",IF(AND($A174&lt;&gt;"",$A175&lt;&gt;$A174+1),"⚠ numéro non consécutif",IF($C175="","⚠ date manquante",IF($G175="","⚠ client manquant",IF($J175="","⚠ détail de la prestation manquant",IF($K175="","⚠ montant manquant",IF(AND($H175&lt;&gt;"",$I175=""),"⚠ client pro : son adresse est obligatoire",IF(AND($E175="Avoir",$K175&gt;0),"⚠ un avoir se saisit en montant négatif",IF(AND($E175="Avoir",$F175=""),"⚠ un avoir doit citer la facture d’origine",IF($O175&lt;0,"⚠ encaissé supérieur au total de la facture","✓")))))))))))</f>
      </c>
    </row>
    <row r="176">
      <c r="A176" s="13"/>
      <c r="B176" s="9">
        <f>IF($A176="","",'Paramètres'!$B$14&amp;'Paramètres'!$B$13&amp;"-"&amp;TEXT($A176,"000"))</f>
      </c>
      <c r="C176" s="12"/>
      <c r="D176" s="12"/>
      <c r="E176" s="10"/>
      <c r="F176" s="10"/>
      <c r="G176" s="10"/>
      <c r="H176" s="10"/>
      <c r="I176" s="10"/>
      <c r="J176" s="10"/>
      <c r="K176" s="11"/>
      <c r="L176" s="8">
        <f>IF($K176="","",IF('Paramètres'!$B$16="Oui",ROUND($K176*'Paramètres'!$B$18,2),0))</f>
      </c>
      <c r="M176" s="8">
        <f>IF($K176="","",$K176+$L176)</f>
      </c>
      <c r="N176" s="8">
        <f>IF($B176="","",SUMIF(Recettes!$C$2:$C$401,$B176,Recettes!$D$2:$D$401))</f>
      </c>
      <c r="O176" s="8">
        <f>IF($B176="","",IF($P176="Annulée",0,ROUND($M176-$N176,2)))</f>
      </c>
      <c r="P176" s="10"/>
      <c r="Q176" s="9">
        <f>IF($C176="","",IF('Paramètres'!$B$16="Oui","TVA "&amp;TEXT('Paramètres'!$B$18*100,"0")&amp;" % — détailler montant HT, TVA et total TTC",IF($C176&gt;=DATE(2026,9,1),"TVA non applicable, art. L. 223-3 du CIBS","TVA non applicable, art. 293 B du CGI")))</f>
      </c>
      <c r="R176" s="9">
        <f>IF($A176="","",IF(COUNTIF(Factures!$A$2:$A$301,$A176)&gt;1,"⚠ numéro en double",IF(AND($A175&lt;&gt;"",$A176&lt;&gt;$A175+1),"⚠ numéro non consécutif",IF($C176="","⚠ date manquante",IF($G176="","⚠ client manquant",IF($J176="","⚠ détail de la prestation manquant",IF($K176="","⚠ montant manquant",IF(AND($H176&lt;&gt;"",$I176=""),"⚠ client pro : son adresse est obligatoire",IF(AND($E176="Avoir",$K176&gt;0),"⚠ un avoir se saisit en montant négatif",IF(AND($E176="Avoir",$F176=""),"⚠ un avoir doit citer la facture d’origine",IF($O176&lt;0,"⚠ encaissé supérieur au total de la facture","✓")))))))))))</f>
      </c>
    </row>
    <row r="177">
      <c r="A177" s="13"/>
      <c r="B177" s="9">
        <f>IF($A177="","",'Paramètres'!$B$14&amp;'Paramètres'!$B$13&amp;"-"&amp;TEXT($A177,"000"))</f>
      </c>
      <c r="C177" s="12"/>
      <c r="D177" s="12"/>
      <c r="E177" s="10"/>
      <c r="F177" s="10"/>
      <c r="G177" s="10"/>
      <c r="H177" s="10"/>
      <c r="I177" s="10"/>
      <c r="J177" s="10"/>
      <c r="K177" s="11"/>
      <c r="L177" s="8">
        <f>IF($K177="","",IF('Paramètres'!$B$16="Oui",ROUND($K177*'Paramètres'!$B$18,2),0))</f>
      </c>
      <c r="M177" s="8">
        <f>IF($K177="","",$K177+$L177)</f>
      </c>
      <c r="N177" s="8">
        <f>IF($B177="","",SUMIF(Recettes!$C$2:$C$401,$B177,Recettes!$D$2:$D$401))</f>
      </c>
      <c r="O177" s="8">
        <f>IF($B177="","",IF($P177="Annulée",0,ROUND($M177-$N177,2)))</f>
      </c>
      <c r="P177" s="10"/>
      <c r="Q177" s="9">
        <f>IF($C177="","",IF('Paramètres'!$B$16="Oui","TVA "&amp;TEXT('Paramètres'!$B$18*100,"0")&amp;" % — détailler montant HT, TVA et total TTC",IF($C177&gt;=DATE(2026,9,1),"TVA non applicable, art. L. 223-3 du CIBS","TVA non applicable, art. 293 B du CGI")))</f>
      </c>
      <c r="R177" s="9">
        <f>IF($A177="","",IF(COUNTIF(Factures!$A$2:$A$301,$A177)&gt;1,"⚠ numéro en double",IF(AND($A176&lt;&gt;"",$A177&lt;&gt;$A176+1),"⚠ numéro non consécutif",IF($C177="","⚠ date manquante",IF($G177="","⚠ client manquant",IF($J177="","⚠ détail de la prestation manquant",IF($K177="","⚠ montant manquant",IF(AND($H177&lt;&gt;"",$I177=""),"⚠ client pro : son adresse est obligatoire",IF(AND($E177="Avoir",$K177&gt;0),"⚠ un avoir se saisit en montant négatif",IF(AND($E177="Avoir",$F177=""),"⚠ un avoir doit citer la facture d’origine",IF($O177&lt;0,"⚠ encaissé supérieur au total de la facture","✓")))))))))))</f>
      </c>
    </row>
    <row r="178">
      <c r="A178" s="13"/>
      <c r="B178" s="9">
        <f>IF($A178="","",'Paramètres'!$B$14&amp;'Paramètres'!$B$13&amp;"-"&amp;TEXT($A178,"000"))</f>
      </c>
      <c r="C178" s="12"/>
      <c r="D178" s="12"/>
      <c r="E178" s="10"/>
      <c r="F178" s="10"/>
      <c r="G178" s="10"/>
      <c r="H178" s="10"/>
      <c r="I178" s="10"/>
      <c r="J178" s="10"/>
      <c r="K178" s="11"/>
      <c r="L178" s="8">
        <f>IF($K178="","",IF('Paramètres'!$B$16="Oui",ROUND($K178*'Paramètres'!$B$18,2),0))</f>
      </c>
      <c r="M178" s="8">
        <f>IF($K178="","",$K178+$L178)</f>
      </c>
      <c r="N178" s="8">
        <f>IF($B178="","",SUMIF(Recettes!$C$2:$C$401,$B178,Recettes!$D$2:$D$401))</f>
      </c>
      <c r="O178" s="8">
        <f>IF($B178="","",IF($P178="Annulée",0,ROUND($M178-$N178,2)))</f>
      </c>
      <c r="P178" s="10"/>
      <c r="Q178" s="9">
        <f>IF($C178="","",IF('Paramètres'!$B$16="Oui","TVA "&amp;TEXT('Paramètres'!$B$18*100,"0")&amp;" % — détailler montant HT, TVA et total TTC",IF($C178&gt;=DATE(2026,9,1),"TVA non applicable, art. L. 223-3 du CIBS","TVA non applicable, art. 293 B du CGI")))</f>
      </c>
      <c r="R178" s="9">
        <f>IF($A178="","",IF(COUNTIF(Factures!$A$2:$A$301,$A178)&gt;1,"⚠ numéro en double",IF(AND($A177&lt;&gt;"",$A178&lt;&gt;$A177+1),"⚠ numéro non consécutif",IF($C178="","⚠ date manquante",IF($G178="","⚠ client manquant",IF($J178="","⚠ détail de la prestation manquant",IF($K178="","⚠ montant manquant",IF(AND($H178&lt;&gt;"",$I178=""),"⚠ client pro : son adresse est obligatoire",IF(AND($E178="Avoir",$K178&gt;0),"⚠ un avoir se saisit en montant négatif",IF(AND($E178="Avoir",$F178=""),"⚠ un avoir doit citer la facture d’origine",IF($O178&lt;0,"⚠ encaissé supérieur au total de la facture","✓")))))))))))</f>
      </c>
    </row>
    <row r="179">
      <c r="A179" s="13"/>
      <c r="B179" s="9">
        <f>IF($A179="","",'Paramètres'!$B$14&amp;'Paramètres'!$B$13&amp;"-"&amp;TEXT($A179,"000"))</f>
      </c>
      <c r="C179" s="12"/>
      <c r="D179" s="12"/>
      <c r="E179" s="10"/>
      <c r="F179" s="10"/>
      <c r="G179" s="10"/>
      <c r="H179" s="10"/>
      <c r="I179" s="10"/>
      <c r="J179" s="10"/>
      <c r="K179" s="11"/>
      <c r="L179" s="8">
        <f>IF($K179="","",IF('Paramètres'!$B$16="Oui",ROUND($K179*'Paramètres'!$B$18,2),0))</f>
      </c>
      <c r="M179" s="8">
        <f>IF($K179="","",$K179+$L179)</f>
      </c>
      <c r="N179" s="8">
        <f>IF($B179="","",SUMIF(Recettes!$C$2:$C$401,$B179,Recettes!$D$2:$D$401))</f>
      </c>
      <c r="O179" s="8">
        <f>IF($B179="","",IF($P179="Annulée",0,ROUND($M179-$N179,2)))</f>
      </c>
      <c r="P179" s="10"/>
      <c r="Q179" s="9">
        <f>IF($C179="","",IF('Paramètres'!$B$16="Oui","TVA "&amp;TEXT('Paramètres'!$B$18*100,"0")&amp;" % — détailler montant HT, TVA et total TTC",IF($C179&gt;=DATE(2026,9,1),"TVA non applicable, art. L. 223-3 du CIBS","TVA non applicable, art. 293 B du CGI")))</f>
      </c>
      <c r="R179" s="9">
        <f>IF($A179="","",IF(COUNTIF(Factures!$A$2:$A$301,$A179)&gt;1,"⚠ numéro en double",IF(AND($A178&lt;&gt;"",$A179&lt;&gt;$A178+1),"⚠ numéro non consécutif",IF($C179="","⚠ date manquante",IF($G179="","⚠ client manquant",IF($J179="","⚠ détail de la prestation manquant",IF($K179="","⚠ montant manquant",IF(AND($H179&lt;&gt;"",$I179=""),"⚠ client pro : son adresse est obligatoire",IF(AND($E179="Avoir",$K179&gt;0),"⚠ un avoir se saisit en montant négatif",IF(AND($E179="Avoir",$F179=""),"⚠ un avoir doit citer la facture d’origine",IF($O179&lt;0,"⚠ encaissé supérieur au total de la facture","✓")))))))))))</f>
      </c>
    </row>
    <row r="180">
      <c r="A180" s="13"/>
      <c r="B180" s="9">
        <f>IF($A180="","",'Paramètres'!$B$14&amp;'Paramètres'!$B$13&amp;"-"&amp;TEXT($A180,"000"))</f>
      </c>
      <c r="C180" s="12"/>
      <c r="D180" s="12"/>
      <c r="E180" s="10"/>
      <c r="F180" s="10"/>
      <c r="G180" s="10"/>
      <c r="H180" s="10"/>
      <c r="I180" s="10"/>
      <c r="J180" s="10"/>
      <c r="K180" s="11"/>
      <c r="L180" s="8">
        <f>IF($K180="","",IF('Paramètres'!$B$16="Oui",ROUND($K180*'Paramètres'!$B$18,2),0))</f>
      </c>
      <c r="M180" s="8">
        <f>IF($K180="","",$K180+$L180)</f>
      </c>
      <c r="N180" s="8">
        <f>IF($B180="","",SUMIF(Recettes!$C$2:$C$401,$B180,Recettes!$D$2:$D$401))</f>
      </c>
      <c r="O180" s="8">
        <f>IF($B180="","",IF($P180="Annulée",0,ROUND($M180-$N180,2)))</f>
      </c>
      <c r="P180" s="10"/>
      <c r="Q180" s="9">
        <f>IF($C180="","",IF('Paramètres'!$B$16="Oui","TVA "&amp;TEXT('Paramètres'!$B$18*100,"0")&amp;" % — détailler montant HT, TVA et total TTC",IF($C180&gt;=DATE(2026,9,1),"TVA non applicable, art. L. 223-3 du CIBS","TVA non applicable, art. 293 B du CGI")))</f>
      </c>
      <c r="R180" s="9">
        <f>IF($A180="","",IF(COUNTIF(Factures!$A$2:$A$301,$A180)&gt;1,"⚠ numéro en double",IF(AND($A179&lt;&gt;"",$A180&lt;&gt;$A179+1),"⚠ numéro non consécutif",IF($C180="","⚠ date manquante",IF($G180="","⚠ client manquant",IF($J180="","⚠ détail de la prestation manquant",IF($K180="","⚠ montant manquant",IF(AND($H180&lt;&gt;"",$I180=""),"⚠ client pro : son adresse est obligatoire",IF(AND($E180="Avoir",$K180&gt;0),"⚠ un avoir se saisit en montant négatif",IF(AND($E180="Avoir",$F180=""),"⚠ un avoir doit citer la facture d’origine",IF($O180&lt;0,"⚠ encaissé supérieur au total de la facture","✓")))))))))))</f>
      </c>
    </row>
    <row r="181">
      <c r="A181" s="13"/>
      <c r="B181" s="9">
        <f>IF($A181="","",'Paramètres'!$B$14&amp;'Paramètres'!$B$13&amp;"-"&amp;TEXT($A181,"000"))</f>
      </c>
      <c r="C181" s="12"/>
      <c r="D181" s="12"/>
      <c r="E181" s="10"/>
      <c r="F181" s="10"/>
      <c r="G181" s="10"/>
      <c r="H181" s="10"/>
      <c r="I181" s="10"/>
      <c r="J181" s="10"/>
      <c r="K181" s="11"/>
      <c r="L181" s="8">
        <f>IF($K181="","",IF('Paramètres'!$B$16="Oui",ROUND($K181*'Paramètres'!$B$18,2),0))</f>
      </c>
      <c r="M181" s="8">
        <f>IF($K181="","",$K181+$L181)</f>
      </c>
      <c r="N181" s="8">
        <f>IF($B181="","",SUMIF(Recettes!$C$2:$C$401,$B181,Recettes!$D$2:$D$401))</f>
      </c>
      <c r="O181" s="8">
        <f>IF($B181="","",IF($P181="Annulée",0,ROUND($M181-$N181,2)))</f>
      </c>
      <c r="P181" s="10"/>
      <c r="Q181" s="9">
        <f>IF($C181="","",IF('Paramètres'!$B$16="Oui","TVA "&amp;TEXT('Paramètres'!$B$18*100,"0")&amp;" % — détailler montant HT, TVA et total TTC",IF($C181&gt;=DATE(2026,9,1),"TVA non applicable, art. L. 223-3 du CIBS","TVA non applicable, art. 293 B du CGI")))</f>
      </c>
      <c r="R181" s="9">
        <f>IF($A181="","",IF(COUNTIF(Factures!$A$2:$A$301,$A181)&gt;1,"⚠ numéro en double",IF(AND($A180&lt;&gt;"",$A181&lt;&gt;$A180+1),"⚠ numéro non consécutif",IF($C181="","⚠ date manquante",IF($G181="","⚠ client manquant",IF($J181="","⚠ détail de la prestation manquant",IF($K181="","⚠ montant manquant",IF(AND($H181&lt;&gt;"",$I181=""),"⚠ client pro : son adresse est obligatoire",IF(AND($E181="Avoir",$K181&gt;0),"⚠ un avoir se saisit en montant négatif",IF(AND($E181="Avoir",$F181=""),"⚠ un avoir doit citer la facture d’origine",IF($O181&lt;0,"⚠ encaissé supérieur au total de la facture","✓")))))))))))</f>
      </c>
    </row>
    <row r="182">
      <c r="A182" s="13"/>
      <c r="B182" s="9">
        <f>IF($A182="","",'Paramètres'!$B$14&amp;'Paramètres'!$B$13&amp;"-"&amp;TEXT($A182,"000"))</f>
      </c>
      <c r="C182" s="12"/>
      <c r="D182" s="12"/>
      <c r="E182" s="10"/>
      <c r="F182" s="10"/>
      <c r="G182" s="10"/>
      <c r="H182" s="10"/>
      <c r="I182" s="10"/>
      <c r="J182" s="10"/>
      <c r="K182" s="11"/>
      <c r="L182" s="8">
        <f>IF($K182="","",IF('Paramètres'!$B$16="Oui",ROUND($K182*'Paramètres'!$B$18,2),0))</f>
      </c>
      <c r="M182" s="8">
        <f>IF($K182="","",$K182+$L182)</f>
      </c>
      <c r="N182" s="8">
        <f>IF($B182="","",SUMIF(Recettes!$C$2:$C$401,$B182,Recettes!$D$2:$D$401))</f>
      </c>
      <c r="O182" s="8">
        <f>IF($B182="","",IF($P182="Annulée",0,ROUND($M182-$N182,2)))</f>
      </c>
      <c r="P182" s="10"/>
      <c r="Q182" s="9">
        <f>IF($C182="","",IF('Paramètres'!$B$16="Oui","TVA "&amp;TEXT('Paramètres'!$B$18*100,"0")&amp;" % — détailler montant HT, TVA et total TTC",IF($C182&gt;=DATE(2026,9,1),"TVA non applicable, art. L. 223-3 du CIBS","TVA non applicable, art. 293 B du CGI")))</f>
      </c>
      <c r="R182" s="9">
        <f>IF($A182="","",IF(COUNTIF(Factures!$A$2:$A$301,$A182)&gt;1,"⚠ numéro en double",IF(AND($A181&lt;&gt;"",$A182&lt;&gt;$A181+1),"⚠ numéro non consécutif",IF($C182="","⚠ date manquante",IF($G182="","⚠ client manquant",IF($J182="","⚠ détail de la prestation manquant",IF($K182="","⚠ montant manquant",IF(AND($H182&lt;&gt;"",$I182=""),"⚠ client pro : son adresse est obligatoire",IF(AND($E182="Avoir",$K182&gt;0),"⚠ un avoir se saisit en montant négatif",IF(AND($E182="Avoir",$F182=""),"⚠ un avoir doit citer la facture d’origine",IF($O182&lt;0,"⚠ encaissé supérieur au total de la facture","✓")))))))))))</f>
      </c>
    </row>
    <row r="183">
      <c r="A183" s="13"/>
      <c r="B183" s="9">
        <f>IF($A183="","",'Paramètres'!$B$14&amp;'Paramètres'!$B$13&amp;"-"&amp;TEXT($A183,"000"))</f>
      </c>
      <c r="C183" s="12"/>
      <c r="D183" s="12"/>
      <c r="E183" s="10"/>
      <c r="F183" s="10"/>
      <c r="G183" s="10"/>
      <c r="H183" s="10"/>
      <c r="I183" s="10"/>
      <c r="J183" s="10"/>
      <c r="K183" s="11"/>
      <c r="L183" s="8">
        <f>IF($K183="","",IF('Paramètres'!$B$16="Oui",ROUND($K183*'Paramètres'!$B$18,2),0))</f>
      </c>
      <c r="M183" s="8">
        <f>IF($K183="","",$K183+$L183)</f>
      </c>
      <c r="N183" s="8">
        <f>IF($B183="","",SUMIF(Recettes!$C$2:$C$401,$B183,Recettes!$D$2:$D$401))</f>
      </c>
      <c r="O183" s="8">
        <f>IF($B183="","",IF($P183="Annulée",0,ROUND($M183-$N183,2)))</f>
      </c>
      <c r="P183" s="10"/>
      <c r="Q183" s="9">
        <f>IF($C183="","",IF('Paramètres'!$B$16="Oui","TVA "&amp;TEXT('Paramètres'!$B$18*100,"0")&amp;" % — détailler montant HT, TVA et total TTC",IF($C183&gt;=DATE(2026,9,1),"TVA non applicable, art. L. 223-3 du CIBS","TVA non applicable, art. 293 B du CGI")))</f>
      </c>
      <c r="R183" s="9">
        <f>IF($A183="","",IF(COUNTIF(Factures!$A$2:$A$301,$A183)&gt;1,"⚠ numéro en double",IF(AND($A182&lt;&gt;"",$A183&lt;&gt;$A182+1),"⚠ numéro non consécutif",IF($C183="","⚠ date manquante",IF($G183="","⚠ client manquant",IF($J183="","⚠ détail de la prestation manquant",IF($K183="","⚠ montant manquant",IF(AND($H183&lt;&gt;"",$I183=""),"⚠ client pro : son adresse est obligatoire",IF(AND($E183="Avoir",$K183&gt;0),"⚠ un avoir se saisit en montant négatif",IF(AND($E183="Avoir",$F183=""),"⚠ un avoir doit citer la facture d’origine",IF($O183&lt;0,"⚠ encaissé supérieur au total de la facture","✓")))))))))))</f>
      </c>
    </row>
    <row r="184">
      <c r="A184" s="13"/>
      <c r="B184" s="9">
        <f>IF($A184="","",'Paramètres'!$B$14&amp;'Paramètres'!$B$13&amp;"-"&amp;TEXT($A184,"000"))</f>
      </c>
      <c r="C184" s="12"/>
      <c r="D184" s="12"/>
      <c r="E184" s="10"/>
      <c r="F184" s="10"/>
      <c r="G184" s="10"/>
      <c r="H184" s="10"/>
      <c r="I184" s="10"/>
      <c r="J184" s="10"/>
      <c r="K184" s="11"/>
      <c r="L184" s="8">
        <f>IF($K184="","",IF('Paramètres'!$B$16="Oui",ROUND($K184*'Paramètres'!$B$18,2),0))</f>
      </c>
      <c r="M184" s="8">
        <f>IF($K184="","",$K184+$L184)</f>
      </c>
      <c r="N184" s="8">
        <f>IF($B184="","",SUMIF(Recettes!$C$2:$C$401,$B184,Recettes!$D$2:$D$401))</f>
      </c>
      <c r="O184" s="8">
        <f>IF($B184="","",IF($P184="Annulée",0,ROUND($M184-$N184,2)))</f>
      </c>
      <c r="P184" s="10"/>
      <c r="Q184" s="9">
        <f>IF($C184="","",IF('Paramètres'!$B$16="Oui","TVA "&amp;TEXT('Paramètres'!$B$18*100,"0")&amp;" % — détailler montant HT, TVA et total TTC",IF($C184&gt;=DATE(2026,9,1),"TVA non applicable, art. L. 223-3 du CIBS","TVA non applicable, art. 293 B du CGI")))</f>
      </c>
      <c r="R184" s="9">
        <f>IF($A184="","",IF(COUNTIF(Factures!$A$2:$A$301,$A184)&gt;1,"⚠ numéro en double",IF(AND($A183&lt;&gt;"",$A184&lt;&gt;$A183+1),"⚠ numéro non consécutif",IF($C184="","⚠ date manquante",IF($G184="","⚠ client manquant",IF($J184="","⚠ détail de la prestation manquant",IF($K184="","⚠ montant manquant",IF(AND($H184&lt;&gt;"",$I184=""),"⚠ client pro : son adresse est obligatoire",IF(AND($E184="Avoir",$K184&gt;0),"⚠ un avoir se saisit en montant négatif",IF(AND($E184="Avoir",$F184=""),"⚠ un avoir doit citer la facture d’origine",IF($O184&lt;0,"⚠ encaissé supérieur au total de la facture","✓")))))))))))</f>
      </c>
    </row>
    <row r="185">
      <c r="A185" s="13"/>
      <c r="B185" s="9">
        <f>IF($A185="","",'Paramètres'!$B$14&amp;'Paramètres'!$B$13&amp;"-"&amp;TEXT($A185,"000"))</f>
      </c>
      <c r="C185" s="12"/>
      <c r="D185" s="12"/>
      <c r="E185" s="10"/>
      <c r="F185" s="10"/>
      <c r="G185" s="10"/>
      <c r="H185" s="10"/>
      <c r="I185" s="10"/>
      <c r="J185" s="10"/>
      <c r="K185" s="11"/>
      <c r="L185" s="8">
        <f>IF($K185="","",IF('Paramètres'!$B$16="Oui",ROUND($K185*'Paramètres'!$B$18,2),0))</f>
      </c>
      <c r="M185" s="8">
        <f>IF($K185="","",$K185+$L185)</f>
      </c>
      <c r="N185" s="8">
        <f>IF($B185="","",SUMIF(Recettes!$C$2:$C$401,$B185,Recettes!$D$2:$D$401))</f>
      </c>
      <c r="O185" s="8">
        <f>IF($B185="","",IF($P185="Annulée",0,ROUND($M185-$N185,2)))</f>
      </c>
      <c r="P185" s="10"/>
      <c r="Q185" s="9">
        <f>IF($C185="","",IF('Paramètres'!$B$16="Oui","TVA "&amp;TEXT('Paramètres'!$B$18*100,"0")&amp;" % — détailler montant HT, TVA et total TTC",IF($C185&gt;=DATE(2026,9,1),"TVA non applicable, art. L. 223-3 du CIBS","TVA non applicable, art. 293 B du CGI")))</f>
      </c>
      <c r="R185" s="9">
        <f>IF($A185="","",IF(COUNTIF(Factures!$A$2:$A$301,$A185)&gt;1,"⚠ numéro en double",IF(AND($A184&lt;&gt;"",$A185&lt;&gt;$A184+1),"⚠ numéro non consécutif",IF($C185="","⚠ date manquante",IF($G185="","⚠ client manquant",IF($J185="","⚠ détail de la prestation manquant",IF($K185="","⚠ montant manquant",IF(AND($H185&lt;&gt;"",$I185=""),"⚠ client pro : son adresse est obligatoire",IF(AND($E185="Avoir",$K185&gt;0),"⚠ un avoir se saisit en montant négatif",IF(AND($E185="Avoir",$F185=""),"⚠ un avoir doit citer la facture d’origine",IF($O185&lt;0,"⚠ encaissé supérieur au total de la facture","✓")))))))))))</f>
      </c>
    </row>
    <row r="186">
      <c r="A186" s="13"/>
      <c r="B186" s="9">
        <f>IF($A186="","",'Paramètres'!$B$14&amp;'Paramètres'!$B$13&amp;"-"&amp;TEXT($A186,"000"))</f>
      </c>
      <c r="C186" s="12"/>
      <c r="D186" s="12"/>
      <c r="E186" s="10"/>
      <c r="F186" s="10"/>
      <c r="G186" s="10"/>
      <c r="H186" s="10"/>
      <c r="I186" s="10"/>
      <c r="J186" s="10"/>
      <c r="K186" s="11"/>
      <c r="L186" s="8">
        <f>IF($K186="","",IF('Paramètres'!$B$16="Oui",ROUND($K186*'Paramètres'!$B$18,2),0))</f>
      </c>
      <c r="M186" s="8">
        <f>IF($K186="","",$K186+$L186)</f>
      </c>
      <c r="N186" s="8">
        <f>IF($B186="","",SUMIF(Recettes!$C$2:$C$401,$B186,Recettes!$D$2:$D$401))</f>
      </c>
      <c r="O186" s="8">
        <f>IF($B186="","",IF($P186="Annulée",0,ROUND($M186-$N186,2)))</f>
      </c>
      <c r="P186" s="10"/>
      <c r="Q186" s="9">
        <f>IF($C186="","",IF('Paramètres'!$B$16="Oui","TVA "&amp;TEXT('Paramètres'!$B$18*100,"0")&amp;" % — détailler montant HT, TVA et total TTC",IF($C186&gt;=DATE(2026,9,1),"TVA non applicable, art. L. 223-3 du CIBS","TVA non applicable, art. 293 B du CGI")))</f>
      </c>
      <c r="R186" s="9">
        <f>IF($A186="","",IF(COUNTIF(Factures!$A$2:$A$301,$A186)&gt;1,"⚠ numéro en double",IF(AND($A185&lt;&gt;"",$A186&lt;&gt;$A185+1),"⚠ numéro non consécutif",IF($C186="","⚠ date manquante",IF($G186="","⚠ client manquant",IF($J186="","⚠ détail de la prestation manquant",IF($K186="","⚠ montant manquant",IF(AND($H186&lt;&gt;"",$I186=""),"⚠ client pro : son adresse est obligatoire",IF(AND($E186="Avoir",$K186&gt;0),"⚠ un avoir se saisit en montant négatif",IF(AND($E186="Avoir",$F186=""),"⚠ un avoir doit citer la facture d’origine",IF($O186&lt;0,"⚠ encaissé supérieur au total de la facture","✓")))))))))))</f>
      </c>
    </row>
    <row r="187">
      <c r="A187" s="13"/>
      <c r="B187" s="9">
        <f>IF($A187="","",'Paramètres'!$B$14&amp;'Paramètres'!$B$13&amp;"-"&amp;TEXT($A187,"000"))</f>
      </c>
      <c r="C187" s="12"/>
      <c r="D187" s="12"/>
      <c r="E187" s="10"/>
      <c r="F187" s="10"/>
      <c r="G187" s="10"/>
      <c r="H187" s="10"/>
      <c r="I187" s="10"/>
      <c r="J187" s="10"/>
      <c r="K187" s="11"/>
      <c r="L187" s="8">
        <f>IF($K187="","",IF('Paramètres'!$B$16="Oui",ROUND($K187*'Paramètres'!$B$18,2),0))</f>
      </c>
      <c r="M187" s="8">
        <f>IF($K187="","",$K187+$L187)</f>
      </c>
      <c r="N187" s="8">
        <f>IF($B187="","",SUMIF(Recettes!$C$2:$C$401,$B187,Recettes!$D$2:$D$401))</f>
      </c>
      <c r="O187" s="8">
        <f>IF($B187="","",IF($P187="Annulée",0,ROUND($M187-$N187,2)))</f>
      </c>
      <c r="P187" s="10"/>
      <c r="Q187" s="9">
        <f>IF($C187="","",IF('Paramètres'!$B$16="Oui","TVA "&amp;TEXT('Paramètres'!$B$18*100,"0")&amp;" % — détailler montant HT, TVA et total TTC",IF($C187&gt;=DATE(2026,9,1),"TVA non applicable, art. L. 223-3 du CIBS","TVA non applicable, art. 293 B du CGI")))</f>
      </c>
      <c r="R187" s="9">
        <f>IF($A187="","",IF(COUNTIF(Factures!$A$2:$A$301,$A187)&gt;1,"⚠ numéro en double",IF(AND($A186&lt;&gt;"",$A187&lt;&gt;$A186+1),"⚠ numéro non consécutif",IF($C187="","⚠ date manquante",IF($G187="","⚠ client manquant",IF($J187="","⚠ détail de la prestation manquant",IF($K187="","⚠ montant manquant",IF(AND($H187&lt;&gt;"",$I187=""),"⚠ client pro : son adresse est obligatoire",IF(AND($E187="Avoir",$K187&gt;0),"⚠ un avoir se saisit en montant négatif",IF(AND($E187="Avoir",$F187=""),"⚠ un avoir doit citer la facture d’origine",IF($O187&lt;0,"⚠ encaissé supérieur au total de la facture","✓")))))))))))</f>
      </c>
    </row>
    <row r="188">
      <c r="A188" s="13"/>
      <c r="B188" s="9">
        <f>IF($A188="","",'Paramètres'!$B$14&amp;'Paramètres'!$B$13&amp;"-"&amp;TEXT($A188,"000"))</f>
      </c>
      <c r="C188" s="12"/>
      <c r="D188" s="12"/>
      <c r="E188" s="10"/>
      <c r="F188" s="10"/>
      <c r="G188" s="10"/>
      <c r="H188" s="10"/>
      <c r="I188" s="10"/>
      <c r="J188" s="10"/>
      <c r="K188" s="11"/>
      <c r="L188" s="8">
        <f>IF($K188="","",IF('Paramètres'!$B$16="Oui",ROUND($K188*'Paramètres'!$B$18,2),0))</f>
      </c>
      <c r="M188" s="8">
        <f>IF($K188="","",$K188+$L188)</f>
      </c>
      <c r="N188" s="8">
        <f>IF($B188="","",SUMIF(Recettes!$C$2:$C$401,$B188,Recettes!$D$2:$D$401))</f>
      </c>
      <c r="O188" s="8">
        <f>IF($B188="","",IF($P188="Annulée",0,ROUND($M188-$N188,2)))</f>
      </c>
      <c r="P188" s="10"/>
      <c r="Q188" s="9">
        <f>IF($C188="","",IF('Paramètres'!$B$16="Oui","TVA "&amp;TEXT('Paramètres'!$B$18*100,"0")&amp;" % — détailler montant HT, TVA et total TTC",IF($C188&gt;=DATE(2026,9,1),"TVA non applicable, art. L. 223-3 du CIBS","TVA non applicable, art. 293 B du CGI")))</f>
      </c>
      <c r="R188" s="9">
        <f>IF($A188="","",IF(COUNTIF(Factures!$A$2:$A$301,$A188)&gt;1,"⚠ numéro en double",IF(AND($A187&lt;&gt;"",$A188&lt;&gt;$A187+1),"⚠ numéro non consécutif",IF($C188="","⚠ date manquante",IF($G188="","⚠ client manquant",IF($J188="","⚠ détail de la prestation manquant",IF($K188="","⚠ montant manquant",IF(AND($H188&lt;&gt;"",$I188=""),"⚠ client pro : son adresse est obligatoire",IF(AND($E188="Avoir",$K188&gt;0),"⚠ un avoir se saisit en montant négatif",IF(AND($E188="Avoir",$F188=""),"⚠ un avoir doit citer la facture d’origine",IF($O188&lt;0,"⚠ encaissé supérieur au total de la facture","✓")))))))))))</f>
      </c>
    </row>
    <row r="189">
      <c r="A189" s="13"/>
      <c r="B189" s="9">
        <f>IF($A189="","",'Paramètres'!$B$14&amp;'Paramètres'!$B$13&amp;"-"&amp;TEXT($A189,"000"))</f>
      </c>
      <c r="C189" s="12"/>
      <c r="D189" s="12"/>
      <c r="E189" s="10"/>
      <c r="F189" s="10"/>
      <c r="G189" s="10"/>
      <c r="H189" s="10"/>
      <c r="I189" s="10"/>
      <c r="J189" s="10"/>
      <c r="K189" s="11"/>
      <c r="L189" s="8">
        <f>IF($K189="","",IF('Paramètres'!$B$16="Oui",ROUND($K189*'Paramètres'!$B$18,2),0))</f>
      </c>
      <c r="M189" s="8">
        <f>IF($K189="","",$K189+$L189)</f>
      </c>
      <c r="N189" s="8">
        <f>IF($B189="","",SUMIF(Recettes!$C$2:$C$401,$B189,Recettes!$D$2:$D$401))</f>
      </c>
      <c r="O189" s="8">
        <f>IF($B189="","",IF($P189="Annulée",0,ROUND($M189-$N189,2)))</f>
      </c>
      <c r="P189" s="10"/>
      <c r="Q189" s="9">
        <f>IF($C189="","",IF('Paramètres'!$B$16="Oui","TVA "&amp;TEXT('Paramètres'!$B$18*100,"0")&amp;" % — détailler montant HT, TVA et total TTC",IF($C189&gt;=DATE(2026,9,1),"TVA non applicable, art. L. 223-3 du CIBS","TVA non applicable, art. 293 B du CGI")))</f>
      </c>
      <c r="R189" s="9">
        <f>IF($A189="","",IF(COUNTIF(Factures!$A$2:$A$301,$A189)&gt;1,"⚠ numéro en double",IF(AND($A188&lt;&gt;"",$A189&lt;&gt;$A188+1),"⚠ numéro non consécutif",IF($C189="","⚠ date manquante",IF($G189="","⚠ client manquant",IF($J189="","⚠ détail de la prestation manquant",IF($K189="","⚠ montant manquant",IF(AND($H189&lt;&gt;"",$I189=""),"⚠ client pro : son adresse est obligatoire",IF(AND($E189="Avoir",$K189&gt;0),"⚠ un avoir se saisit en montant négatif",IF(AND($E189="Avoir",$F189=""),"⚠ un avoir doit citer la facture d’origine",IF($O189&lt;0,"⚠ encaissé supérieur au total de la facture","✓")))))))))))</f>
      </c>
    </row>
    <row r="190">
      <c r="A190" s="13"/>
      <c r="B190" s="9">
        <f>IF($A190="","",'Paramètres'!$B$14&amp;'Paramètres'!$B$13&amp;"-"&amp;TEXT($A190,"000"))</f>
      </c>
      <c r="C190" s="12"/>
      <c r="D190" s="12"/>
      <c r="E190" s="10"/>
      <c r="F190" s="10"/>
      <c r="G190" s="10"/>
      <c r="H190" s="10"/>
      <c r="I190" s="10"/>
      <c r="J190" s="10"/>
      <c r="K190" s="11"/>
      <c r="L190" s="8">
        <f>IF($K190="","",IF('Paramètres'!$B$16="Oui",ROUND($K190*'Paramètres'!$B$18,2),0))</f>
      </c>
      <c r="M190" s="8">
        <f>IF($K190="","",$K190+$L190)</f>
      </c>
      <c r="N190" s="8">
        <f>IF($B190="","",SUMIF(Recettes!$C$2:$C$401,$B190,Recettes!$D$2:$D$401))</f>
      </c>
      <c r="O190" s="8">
        <f>IF($B190="","",IF($P190="Annulée",0,ROUND($M190-$N190,2)))</f>
      </c>
      <c r="P190" s="10"/>
      <c r="Q190" s="9">
        <f>IF($C190="","",IF('Paramètres'!$B$16="Oui","TVA "&amp;TEXT('Paramètres'!$B$18*100,"0")&amp;" % — détailler montant HT, TVA et total TTC",IF($C190&gt;=DATE(2026,9,1),"TVA non applicable, art. L. 223-3 du CIBS","TVA non applicable, art. 293 B du CGI")))</f>
      </c>
      <c r="R190" s="9">
        <f>IF($A190="","",IF(COUNTIF(Factures!$A$2:$A$301,$A190)&gt;1,"⚠ numéro en double",IF(AND($A189&lt;&gt;"",$A190&lt;&gt;$A189+1),"⚠ numéro non consécutif",IF($C190="","⚠ date manquante",IF($G190="","⚠ client manquant",IF($J190="","⚠ détail de la prestation manquant",IF($K190="","⚠ montant manquant",IF(AND($H190&lt;&gt;"",$I190=""),"⚠ client pro : son adresse est obligatoire",IF(AND($E190="Avoir",$K190&gt;0),"⚠ un avoir se saisit en montant négatif",IF(AND($E190="Avoir",$F190=""),"⚠ un avoir doit citer la facture d’origine",IF($O190&lt;0,"⚠ encaissé supérieur au total de la facture","✓")))))))))))</f>
      </c>
    </row>
    <row r="191">
      <c r="A191" s="13"/>
      <c r="B191" s="9">
        <f>IF($A191="","",'Paramètres'!$B$14&amp;'Paramètres'!$B$13&amp;"-"&amp;TEXT($A191,"000"))</f>
      </c>
      <c r="C191" s="12"/>
      <c r="D191" s="12"/>
      <c r="E191" s="10"/>
      <c r="F191" s="10"/>
      <c r="G191" s="10"/>
      <c r="H191" s="10"/>
      <c r="I191" s="10"/>
      <c r="J191" s="10"/>
      <c r="K191" s="11"/>
      <c r="L191" s="8">
        <f>IF($K191="","",IF('Paramètres'!$B$16="Oui",ROUND($K191*'Paramètres'!$B$18,2),0))</f>
      </c>
      <c r="M191" s="8">
        <f>IF($K191="","",$K191+$L191)</f>
      </c>
      <c r="N191" s="8">
        <f>IF($B191="","",SUMIF(Recettes!$C$2:$C$401,$B191,Recettes!$D$2:$D$401))</f>
      </c>
      <c r="O191" s="8">
        <f>IF($B191="","",IF($P191="Annulée",0,ROUND($M191-$N191,2)))</f>
      </c>
      <c r="P191" s="10"/>
      <c r="Q191" s="9">
        <f>IF($C191="","",IF('Paramètres'!$B$16="Oui","TVA "&amp;TEXT('Paramètres'!$B$18*100,"0")&amp;" % — détailler montant HT, TVA et total TTC",IF($C191&gt;=DATE(2026,9,1),"TVA non applicable, art. L. 223-3 du CIBS","TVA non applicable, art. 293 B du CGI")))</f>
      </c>
      <c r="R191" s="9">
        <f>IF($A191="","",IF(COUNTIF(Factures!$A$2:$A$301,$A191)&gt;1,"⚠ numéro en double",IF(AND($A190&lt;&gt;"",$A191&lt;&gt;$A190+1),"⚠ numéro non consécutif",IF($C191="","⚠ date manquante",IF($G191="","⚠ client manquant",IF($J191="","⚠ détail de la prestation manquant",IF($K191="","⚠ montant manquant",IF(AND($H191&lt;&gt;"",$I191=""),"⚠ client pro : son adresse est obligatoire",IF(AND($E191="Avoir",$K191&gt;0),"⚠ un avoir se saisit en montant négatif",IF(AND($E191="Avoir",$F191=""),"⚠ un avoir doit citer la facture d’origine",IF($O191&lt;0,"⚠ encaissé supérieur au total de la facture","✓")))))))))))</f>
      </c>
    </row>
    <row r="192">
      <c r="A192" s="13"/>
      <c r="B192" s="9">
        <f>IF($A192="","",'Paramètres'!$B$14&amp;'Paramètres'!$B$13&amp;"-"&amp;TEXT($A192,"000"))</f>
      </c>
      <c r="C192" s="12"/>
      <c r="D192" s="12"/>
      <c r="E192" s="10"/>
      <c r="F192" s="10"/>
      <c r="G192" s="10"/>
      <c r="H192" s="10"/>
      <c r="I192" s="10"/>
      <c r="J192" s="10"/>
      <c r="K192" s="11"/>
      <c r="L192" s="8">
        <f>IF($K192="","",IF('Paramètres'!$B$16="Oui",ROUND($K192*'Paramètres'!$B$18,2),0))</f>
      </c>
      <c r="M192" s="8">
        <f>IF($K192="","",$K192+$L192)</f>
      </c>
      <c r="N192" s="8">
        <f>IF($B192="","",SUMIF(Recettes!$C$2:$C$401,$B192,Recettes!$D$2:$D$401))</f>
      </c>
      <c r="O192" s="8">
        <f>IF($B192="","",IF($P192="Annulée",0,ROUND($M192-$N192,2)))</f>
      </c>
      <c r="P192" s="10"/>
      <c r="Q192" s="9">
        <f>IF($C192="","",IF('Paramètres'!$B$16="Oui","TVA "&amp;TEXT('Paramètres'!$B$18*100,"0")&amp;" % — détailler montant HT, TVA et total TTC",IF($C192&gt;=DATE(2026,9,1),"TVA non applicable, art. L. 223-3 du CIBS","TVA non applicable, art. 293 B du CGI")))</f>
      </c>
      <c r="R192" s="9">
        <f>IF($A192="","",IF(COUNTIF(Factures!$A$2:$A$301,$A192)&gt;1,"⚠ numéro en double",IF(AND($A191&lt;&gt;"",$A192&lt;&gt;$A191+1),"⚠ numéro non consécutif",IF($C192="","⚠ date manquante",IF($G192="","⚠ client manquant",IF($J192="","⚠ détail de la prestation manquant",IF($K192="","⚠ montant manquant",IF(AND($H192&lt;&gt;"",$I192=""),"⚠ client pro : son adresse est obligatoire",IF(AND($E192="Avoir",$K192&gt;0),"⚠ un avoir se saisit en montant négatif",IF(AND($E192="Avoir",$F192=""),"⚠ un avoir doit citer la facture d’origine",IF($O192&lt;0,"⚠ encaissé supérieur au total de la facture","✓")))))))))))</f>
      </c>
    </row>
    <row r="193">
      <c r="A193" s="13"/>
      <c r="B193" s="9">
        <f>IF($A193="","",'Paramètres'!$B$14&amp;'Paramètres'!$B$13&amp;"-"&amp;TEXT($A193,"000"))</f>
      </c>
      <c r="C193" s="12"/>
      <c r="D193" s="12"/>
      <c r="E193" s="10"/>
      <c r="F193" s="10"/>
      <c r="G193" s="10"/>
      <c r="H193" s="10"/>
      <c r="I193" s="10"/>
      <c r="J193" s="10"/>
      <c r="K193" s="11"/>
      <c r="L193" s="8">
        <f>IF($K193="","",IF('Paramètres'!$B$16="Oui",ROUND($K193*'Paramètres'!$B$18,2),0))</f>
      </c>
      <c r="M193" s="8">
        <f>IF($K193="","",$K193+$L193)</f>
      </c>
      <c r="N193" s="8">
        <f>IF($B193="","",SUMIF(Recettes!$C$2:$C$401,$B193,Recettes!$D$2:$D$401))</f>
      </c>
      <c r="O193" s="8">
        <f>IF($B193="","",IF($P193="Annulée",0,ROUND($M193-$N193,2)))</f>
      </c>
      <c r="P193" s="10"/>
      <c r="Q193" s="9">
        <f>IF($C193="","",IF('Paramètres'!$B$16="Oui","TVA "&amp;TEXT('Paramètres'!$B$18*100,"0")&amp;" % — détailler montant HT, TVA et total TTC",IF($C193&gt;=DATE(2026,9,1),"TVA non applicable, art. L. 223-3 du CIBS","TVA non applicable, art. 293 B du CGI")))</f>
      </c>
      <c r="R193" s="9">
        <f>IF($A193="","",IF(COUNTIF(Factures!$A$2:$A$301,$A193)&gt;1,"⚠ numéro en double",IF(AND($A192&lt;&gt;"",$A193&lt;&gt;$A192+1),"⚠ numéro non consécutif",IF($C193="","⚠ date manquante",IF($G193="","⚠ client manquant",IF($J193="","⚠ détail de la prestation manquant",IF($K193="","⚠ montant manquant",IF(AND($H193&lt;&gt;"",$I193=""),"⚠ client pro : son adresse est obligatoire",IF(AND($E193="Avoir",$K193&gt;0),"⚠ un avoir se saisit en montant négatif",IF(AND($E193="Avoir",$F193=""),"⚠ un avoir doit citer la facture d’origine",IF($O193&lt;0,"⚠ encaissé supérieur au total de la facture","✓")))))))))))</f>
      </c>
    </row>
    <row r="194">
      <c r="A194" s="13"/>
      <c r="B194" s="9">
        <f>IF($A194="","",'Paramètres'!$B$14&amp;'Paramètres'!$B$13&amp;"-"&amp;TEXT($A194,"000"))</f>
      </c>
      <c r="C194" s="12"/>
      <c r="D194" s="12"/>
      <c r="E194" s="10"/>
      <c r="F194" s="10"/>
      <c r="G194" s="10"/>
      <c r="H194" s="10"/>
      <c r="I194" s="10"/>
      <c r="J194" s="10"/>
      <c r="K194" s="11"/>
      <c r="L194" s="8">
        <f>IF($K194="","",IF('Paramètres'!$B$16="Oui",ROUND($K194*'Paramètres'!$B$18,2),0))</f>
      </c>
      <c r="M194" s="8">
        <f>IF($K194="","",$K194+$L194)</f>
      </c>
      <c r="N194" s="8">
        <f>IF($B194="","",SUMIF(Recettes!$C$2:$C$401,$B194,Recettes!$D$2:$D$401))</f>
      </c>
      <c r="O194" s="8">
        <f>IF($B194="","",IF($P194="Annulée",0,ROUND($M194-$N194,2)))</f>
      </c>
      <c r="P194" s="10"/>
      <c r="Q194" s="9">
        <f>IF($C194="","",IF('Paramètres'!$B$16="Oui","TVA "&amp;TEXT('Paramètres'!$B$18*100,"0")&amp;" % — détailler montant HT, TVA et total TTC",IF($C194&gt;=DATE(2026,9,1),"TVA non applicable, art. L. 223-3 du CIBS","TVA non applicable, art. 293 B du CGI")))</f>
      </c>
      <c r="R194" s="9">
        <f>IF($A194="","",IF(COUNTIF(Factures!$A$2:$A$301,$A194)&gt;1,"⚠ numéro en double",IF(AND($A193&lt;&gt;"",$A194&lt;&gt;$A193+1),"⚠ numéro non consécutif",IF($C194="","⚠ date manquante",IF($G194="","⚠ client manquant",IF($J194="","⚠ détail de la prestation manquant",IF($K194="","⚠ montant manquant",IF(AND($H194&lt;&gt;"",$I194=""),"⚠ client pro : son adresse est obligatoire",IF(AND($E194="Avoir",$K194&gt;0),"⚠ un avoir se saisit en montant négatif",IF(AND($E194="Avoir",$F194=""),"⚠ un avoir doit citer la facture d’origine",IF($O194&lt;0,"⚠ encaissé supérieur au total de la facture","✓")))))))))))</f>
      </c>
    </row>
    <row r="195">
      <c r="A195" s="13"/>
      <c r="B195" s="9">
        <f>IF($A195="","",'Paramètres'!$B$14&amp;'Paramètres'!$B$13&amp;"-"&amp;TEXT($A195,"000"))</f>
      </c>
      <c r="C195" s="12"/>
      <c r="D195" s="12"/>
      <c r="E195" s="10"/>
      <c r="F195" s="10"/>
      <c r="G195" s="10"/>
      <c r="H195" s="10"/>
      <c r="I195" s="10"/>
      <c r="J195" s="10"/>
      <c r="K195" s="11"/>
      <c r="L195" s="8">
        <f>IF($K195="","",IF('Paramètres'!$B$16="Oui",ROUND($K195*'Paramètres'!$B$18,2),0))</f>
      </c>
      <c r="M195" s="8">
        <f>IF($K195="","",$K195+$L195)</f>
      </c>
      <c r="N195" s="8">
        <f>IF($B195="","",SUMIF(Recettes!$C$2:$C$401,$B195,Recettes!$D$2:$D$401))</f>
      </c>
      <c r="O195" s="8">
        <f>IF($B195="","",IF($P195="Annulée",0,ROUND($M195-$N195,2)))</f>
      </c>
      <c r="P195" s="10"/>
      <c r="Q195" s="9">
        <f>IF($C195="","",IF('Paramètres'!$B$16="Oui","TVA "&amp;TEXT('Paramètres'!$B$18*100,"0")&amp;" % — détailler montant HT, TVA et total TTC",IF($C195&gt;=DATE(2026,9,1),"TVA non applicable, art. L. 223-3 du CIBS","TVA non applicable, art. 293 B du CGI")))</f>
      </c>
      <c r="R195" s="9">
        <f>IF($A195="","",IF(COUNTIF(Factures!$A$2:$A$301,$A195)&gt;1,"⚠ numéro en double",IF(AND($A194&lt;&gt;"",$A195&lt;&gt;$A194+1),"⚠ numéro non consécutif",IF($C195="","⚠ date manquante",IF($G195="","⚠ client manquant",IF($J195="","⚠ détail de la prestation manquant",IF($K195="","⚠ montant manquant",IF(AND($H195&lt;&gt;"",$I195=""),"⚠ client pro : son adresse est obligatoire",IF(AND($E195="Avoir",$K195&gt;0),"⚠ un avoir se saisit en montant négatif",IF(AND($E195="Avoir",$F195=""),"⚠ un avoir doit citer la facture d’origine",IF($O195&lt;0,"⚠ encaissé supérieur au total de la facture","✓")))))))))))</f>
      </c>
    </row>
    <row r="196">
      <c r="A196" s="13"/>
      <c r="B196" s="9">
        <f>IF($A196="","",'Paramètres'!$B$14&amp;'Paramètres'!$B$13&amp;"-"&amp;TEXT($A196,"000"))</f>
      </c>
      <c r="C196" s="12"/>
      <c r="D196" s="12"/>
      <c r="E196" s="10"/>
      <c r="F196" s="10"/>
      <c r="G196" s="10"/>
      <c r="H196" s="10"/>
      <c r="I196" s="10"/>
      <c r="J196" s="10"/>
      <c r="K196" s="11"/>
      <c r="L196" s="8">
        <f>IF($K196="","",IF('Paramètres'!$B$16="Oui",ROUND($K196*'Paramètres'!$B$18,2),0))</f>
      </c>
      <c r="M196" s="8">
        <f>IF($K196="","",$K196+$L196)</f>
      </c>
      <c r="N196" s="8">
        <f>IF($B196="","",SUMIF(Recettes!$C$2:$C$401,$B196,Recettes!$D$2:$D$401))</f>
      </c>
      <c r="O196" s="8">
        <f>IF($B196="","",IF($P196="Annulée",0,ROUND($M196-$N196,2)))</f>
      </c>
      <c r="P196" s="10"/>
      <c r="Q196" s="9">
        <f>IF($C196="","",IF('Paramètres'!$B$16="Oui","TVA "&amp;TEXT('Paramètres'!$B$18*100,"0")&amp;" % — détailler montant HT, TVA et total TTC",IF($C196&gt;=DATE(2026,9,1),"TVA non applicable, art. L. 223-3 du CIBS","TVA non applicable, art. 293 B du CGI")))</f>
      </c>
      <c r="R196" s="9">
        <f>IF($A196="","",IF(COUNTIF(Factures!$A$2:$A$301,$A196)&gt;1,"⚠ numéro en double",IF(AND($A195&lt;&gt;"",$A196&lt;&gt;$A195+1),"⚠ numéro non consécutif",IF($C196="","⚠ date manquante",IF($G196="","⚠ client manquant",IF($J196="","⚠ détail de la prestation manquant",IF($K196="","⚠ montant manquant",IF(AND($H196&lt;&gt;"",$I196=""),"⚠ client pro : son adresse est obligatoire",IF(AND($E196="Avoir",$K196&gt;0),"⚠ un avoir se saisit en montant négatif",IF(AND($E196="Avoir",$F196=""),"⚠ un avoir doit citer la facture d’origine",IF($O196&lt;0,"⚠ encaissé supérieur au total de la facture","✓")))))))))))</f>
      </c>
    </row>
    <row r="197">
      <c r="A197" s="13"/>
      <c r="B197" s="9">
        <f>IF($A197="","",'Paramètres'!$B$14&amp;'Paramètres'!$B$13&amp;"-"&amp;TEXT($A197,"000"))</f>
      </c>
      <c r="C197" s="12"/>
      <c r="D197" s="12"/>
      <c r="E197" s="10"/>
      <c r="F197" s="10"/>
      <c r="G197" s="10"/>
      <c r="H197" s="10"/>
      <c r="I197" s="10"/>
      <c r="J197" s="10"/>
      <c r="K197" s="11"/>
      <c r="L197" s="8">
        <f>IF($K197="","",IF('Paramètres'!$B$16="Oui",ROUND($K197*'Paramètres'!$B$18,2),0))</f>
      </c>
      <c r="M197" s="8">
        <f>IF($K197="","",$K197+$L197)</f>
      </c>
      <c r="N197" s="8">
        <f>IF($B197="","",SUMIF(Recettes!$C$2:$C$401,$B197,Recettes!$D$2:$D$401))</f>
      </c>
      <c r="O197" s="8">
        <f>IF($B197="","",IF($P197="Annulée",0,ROUND($M197-$N197,2)))</f>
      </c>
      <c r="P197" s="10"/>
      <c r="Q197" s="9">
        <f>IF($C197="","",IF('Paramètres'!$B$16="Oui","TVA "&amp;TEXT('Paramètres'!$B$18*100,"0")&amp;" % — détailler montant HT, TVA et total TTC",IF($C197&gt;=DATE(2026,9,1),"TVA non applicable, art. L. 223-3 du CIBS","TVA non applicable, art. 293 B du CGI")))</f>
      </c>
      <c r="R197" s="9">
        <f>IF($A197="","",IF(COUNTIF(Factures!$A$2:$A$301,$A197)&gt;1,"⚠ numéro en double",IF(AND($A196&lt;&gt;"",$A197&lt;&gt;$A196+1),"⚠ numéro non consécutif",IF($C197="","⚠ date manquante",IF($G197="","⚠ client manquant",IF($J197="","⚠ détail de la prestation manquant",IF($K197="","⚠ montant manquant",IF(AND($H197&lt;&gt;"",$I197=""),"⚠ client pro : son adresse est obligatoire",IF(AND($E197="Avoir",$K197&gt;0),"⚠ un avoir se saisit en montant négatif",IF(AND($E197="Avoir",$F197=""),"⚠ un avoir doit citer la facture d’origine",IF($O197&lt;0,"⚠ encaissé supérieur au total de la facture","✓")))))))))))</f>
      </c>
    </row>
    <row r="198">
      <c r="A198" s="13"/>
      <c r="B198" s="9">
        <f>IF($A198="","",'Paramètres'!$B$14&amp;'Paramètres'!$B$13&amp;"-"&amp;TEXT($A198,"000"))</f>
      </c>
      <c r="C198" s="12"/>
      <c r="D198" s="12"/>
      <c r="E198" s="10"/>
      <c r="F198" s="10"/>
      <c r="G198" s="10"/>
      <c r="H198" s="10"/>
      <c r="I198" s="10"/>
      <c r="J198" s="10"/>
      <c r="K198" s="11"/>
      <c r="L198" s="8">
        <f>IF($K198="","",IF('Paramètres'!$B$16="Oui",ROUND($K198*'Paramètres'!$B$18,2),0))</f>
      </c>
      <c r="M198" s="8">
        <f>IF($K198="","",$K198+$L198)</f>
      </c>
      <c r="N198" s="8">
        <f>IF($B198="","",SUMIF(Recettes!$C$2:$C$401,$B198,Recettes!$D$2:$D$401))</f>
      </c>
      <c r="O198" s="8">
        <f>IF($B198="","",IF($P198="Annulée",0,ROUND($M198-$N198,2)))</f>
      </c>
      <c r="P198" s="10"/>
      <c r="Q198" s="9">
        <f>IF($C198="","",IF('Paramètres'!$B$16="Oui","TVA "&amp;TEXT('Paramètres'!$B$18*100,"0")&amp;" % — détailler montant HT, TVA et total TTC",IF($C198&gt;=DATE(2026,9,1),"TVA non applicable, art. L. 223-3 du CIBS","TVA non applicable, art. 293 B du CGI")))</f>
      </c>
      <c r="R198" s="9">
        <f>IF($A198="","",IF(COUNTIF(Factures!$A$2:$A$301,$A198)&gt;1,"⚠ numéro en double",IF(AND($A197&lt;&gt;"",$A198&lt;&gt;$A197+1),"⚠ numéro non consécutif",IF($C198="","⚠ date manquante",IF($G198="","⚠ client manquant",IF($J198="","⚠ détail de la prestation manquant",IF($K198="","⚠ montant manquant",IF(AND($H198&lt;&gt;"",$I198=""),"⚠ client pro : son adresse est obligatoire",IF(AND($E198="Avoir",$K198&gt;0),"⚠ un avoir se saisit en montant négatif",IF(AND($E198="Avoir",$F198=""),"⚠ un avoir doit citer la facture d’origine",IF($O198&lt;0,"⚠ encaissé supérieur au total de la facture","✓")))))))))))</f>
      </c>
    </row>
    <row r="199">
      <c r="A199" s="13"/>
      <c r="B199" s="9">
        <f>IF($A199="","",'Paramètres'!$B$14&amp;'Paramètres'!$B$13&amp;"-"&amp;TEXT($A199,"000"))</f>
      </c>
      <c r="C199" s="12"/>
      <c r="D199" s="12"/>
      <c r="E199" s="10"/>
      <c r="F199" s="10"/>
      <c r="G199" s="10"/>
      <c r="H199" s="10"/>
      <c r="I199" s="10"/>
      <c r="J199" s="10"/>
      <c r="K199" s="11"/>
      <c r="L199" s="8">
        <f>IF($K199="","",IF('Paramètres'!$B$16="Oui",ROUND($K199*'Paramètres'!$B$18,2),0))</f>
      </c>
      <c r="M199" s="8">
        <f>IF($K199="","",$K199+$L199)</f>
      </c>
      <c r="N199" s="8">
        <f>IF($B199="","",SUMIF(Recettes!$C$2:$C$401,$B199,Recettes!$D$2:$D$401))</f>
      </c>
      <c r="O199" s="8">
        <f>IF($B199="","",IF($P199="Annulée",0,ROUND($M199-$N199,2)))</f>
      </c>
      <c r="P199" s="10"/>
      <c r="Q199" s="9">
        <f>IF($C199="","",IF('Paramètres'!$B$16="Oui","TVA "&amp;TEXT('Paramètres'!$B$18*100,"0")&amp;" % — détailler montant HT, TVA et total TTC",IF($C199&gt;=DATE(2026,9,1),"TVA non applicable, art. L. 223-3 du CIBS","TVA non applicable, art. 293 B du CGI")))</f>
      </c>
      <c r="R199" s="9">
        <f>IF($A199="","",IF(COUNTIF(Factures!$A$2:$A$301,$A199)&gt;1,"⚠ numéro en double",IF(AND($A198&lt;&gt;"",$A199&lt;&gt;$A198+1),"⚠ numéro non consécutif",IF($C199="","⚠ date manquante",IF($G199="","⚠ client manquant",IF($J199="","⚠ détail de la prestation manquant",IF($K199="","⚠ montant manquant",IF(AND($H199&lt;&gt;"",$I199=""),"⚠ client pro : son adresse est obligatoire",IF(AND($E199="Avoir",$K199&gt;0),"⚠ un avoir se saisit en montant négatif",IF(AND($E199="Avoir",$F199=""),"⚠ un avoir doit citer la facture d’origine",IF($O199&lt;0,"⚠ encaissé supérieur au total de la facture","✓")))))))))))</f>
      </c>
    </row>
    <row r="200">
      <c r="A200" s="13"/>
      <c r="B200" s="9">
        <f>IF($A200="","",'Paramètres'!$B$14&amp;'Paramètres'!$B$13&amp;"-"&amp;TEXT($A200,"000"))</f>
      </c>
      <c r="C200" s="12"/>
      <c r="D200" s="12"/>
      <c r="E200" s="10"/>
      <c r="F200" s="10"/>
      <c r="G200" s="10"/>
      <c r="H200" s="10"/>
      <c r="I200" s="10"/>
      <c r="J200" s="10"/>
      <c r="K200" s="11"/>
      <c r="L200" s="8">
        <f>IF($K200="","",IF('Paramètres'!$B$16="Oui",ROUND($K200*'Paramètres'!$B$18,2),0))</f>
      </c>
      <c r="M200" s="8">
        <f>IF($K200="","",$K200+$L200)</f>
      </c>
      <c r="N200" s="8">
        <f>IF($B200="","",SUMIF(Recettes!$C$2:$C$401,$B200,Recettes!$D$2:$D$401))</f>
      </c>
      <c r="O200" s="8">
        <f>IF($B200="","",IF($P200="Annulée",0,ROUND($M200-$N200,2)))</f>
      </c>
      <c r="P200" s="10"/>
      <c r="Q200" s="9">
        <f>IF($C200="","",IF('Paramètres'!$B$16="Oui","TVA "&amp;TEXT('Paramètres'!$B$18*100,"0")&amp;" % — détailler montant HT, TVA et total TTC",IF($C200&gt;=DATE(2026,9,1),"TVA non applicable, art. L. 223-3 du CIBS","TVA non applicable, art. 293 B du CGI")))</f>
      </c>
      <c r="R200" s="9">
        <f>IF($A200="","",IF(COUNTIF(Factures!$A$2:$A$301,$A200)&gt;1,"⚠ numéro en double",IF(AND($A199&lt;&gt;"",$A200&lt;&gt;$A199+1),"⚠ numéro non consécutif",IF($C200="","⚠ date manquante",IF($G200="","⚠ client manquant",IF($J200="","⚠ détail de la prestation manquant",IF($K200="","⚠ montant manquant",IF(AND($H200&lt;&gt;"",$I200=""),"⚠ client pro : son adresse est obligatoire",IF(AND($E200="Avoir",$K200&gt;0),"⚠ un avoir se saisit en montant négatif",IF(AND($E200="Avoir",$F200=""),"⚠ un avoir doit citer la facture d’origine",IF($O200&lt;0,"⚠ encaissé supérieur au total de la facture","✓")))))))))))</f>
      </c>
    </row>
    <row r="201">
      <c r="A201" s="13"/>
      <c r="B201" s="9">
        <f>IF($A201="","",'Paramètres'!$B$14&amp;'Paramètres'!$B$13&amp;"-"&amp;TEXT($A201,"000"))</f>
      </c>
      <c r="C201" s="12"/>
      <c r="D201" s="12"/>
      <c r="E201" s="10"/>
      <c r="F201" s="10"/>
      <c r="G201" s="10"/>
      <c r="H201" s="10"/>
      <c r="I201" s="10"/>
      <c r="J201" s="10"/>
      <c r="K201" s="11"/>
      <c r="L201" s="8">
        <f>IF($K201="","",IF('Paramètres'!$B$16="Oui",ROUND($K201*'Paramètres'!$B$18,2),0))</f>
      </c>
      <c r="M201" s="8">
        <f>IF($K201="","",$K201+$L201)</f>
      </c>
      <c r="N201" s="8">
        <f>IF($B201="","",SUMIF(Recettes!$C$2:$C$401,$B201,Recettes!$D$2:$D$401))</f>
      </c>
      <c r="O201" s="8">
        <f>IF($B201="","",IF($P201="Annulée",0,ROUND($M201-$N201,2)))</f>
      </c>
      <c r="P201" s="10"/>
      <c r="Q201" s="9">
        <f>IF($C201="","",IF('Paramètres'!$B$16="Oui","TVA "&amp;TEXT('Paramètres'!$B$18*100,"0")&amp;" % — détailler montant HT, TVA et total TTC",IF($C201&gt;=DATE(2026,9,1),"TVA non applicable, art. L. 223-3 du CIBS","TVA non applicable, art. 293 B du CGI")))</f>
      </c>
      <c r="R201" s="9">
        <f>IF($A201="","",IF(COUNTIF(Factures!$A$2:$A$301,$A201)&gt;1,"⚠ numéro en double",IF(AND($A200&lt;&gt;"",$A201&lt;&gt;$A200+1),"⚠ numéro non consécutif",IF($C201="","⚠ date manquante",IF($G201="","⚠ client manquant",IF($J201="","⚠ détail de la prestation manquant",IF($K201="","⚠ montant manquant",IF(AND($H201&lt;&gt;"",$I201=""),"⚠ client pro : son adresse est obligatoire",IF(AND($E201="Avoir",$K201&gt;0),"⚠ un avoir se saisit en montant négatif",IF(AND($E201="Avoir",$F201=""),"⚠ un avoir doit citer la facture d’origine",IF($O201&lt;0,"⚠ encaissé supérieur au total de la facture","✓")))))))))))</f>
      </c>
    </row>
    <row r="202">
      <c r="A202" s="13"/>
      <c r="B202" s="9">
        <f>IF($A202="","",'Paramètres'!$B$14&amp;'Paramètres'!$B$13&amp;"-"&amp;TEXT($A202,"000"))</f>
      </c>
      <c r="C202" s="12"/>
      <c r="D202" s="12"/>
      <c r="E202" s="10"/>
      <c r="F202" s="10"/>
      <c r="G202" s="10"/>
      <c r="H202" s="10"/>
      <c r="I202" s="10"/>
      <c r="J202" s="10"/>
      <c r="K202" s="11"/>
      <c r="L202" s="8">
        <f>IF($K202="","",IF('Paramètres'!$B$16="Oui",ROUND($K202*'Paramètres'!$B$18,2),0))</f>
      </c>
      <c r="M202" s="8">
        <f>IF($K202="","",$K202+$L202)</f>
      </c>
      <c r="N202" s="8">
        <f>IF($B202="","",SUMIF(Recettes!$C$2:$C$401,$B202,Recettes!$D$2:$D$401))</f>
      </c>
      <c r="O202" s="8">
        <f>IF($B202="","",IF($P202="Annulée",0,ROUND($M202-$N202,2)))</f>
      </c>
      <c r="P202" s="10"/>
      <c r="Q202" s="9">
        <f>IF($C202="","",IF('Paramètres'!$B$16="Oui","TVA "&amp;TEXT('Paramètres'!$B$18*100,"0")&amp;" % — détailler montant HT, TVA et total TTC",IF($C202&gt;=DATE(2026,9,1),"TVA non applicable, art. L. 223-3 du CIBS","TVA non applicable, art. 293 B du CGI")))</f>
      </c>
      <c r="R202" s="9">
        <f>IF($A202="","",IF(COUNTIF(Factures!$A$2:$A$301,$A202)&gt;1,"⚠ numéro en double",IF(AND($A201&lt;&gt;"",$A202&lt;&gt;$A201+1),"⚠ numéro non consécutif",IF($C202="","⚠ date manquante",IF($G202="","⚠ client manquant",IF($J202="","⚠ détail de la prestation manquant",IF($K202="","⚠ montant manquant",IF(AND($H202&lt;&gt;"",$I202=""),"⚠ client pro : son adresse est obligatoire",IF(AND($E202="Avoir",$K202&gt;0),"⚠ un avoir se saisit en montant négatif",IF(AND($E202="Avoir",$F202=""),"⚠ un avoir doit citer la facture d’origine",IF($O202&lt;0,"⚠ encaissé supérieur au total de la facture","✓")))))))))))</f>
      </c>
    </row>
    <row r="203">
      <c r="A203" s="13"/>
      <c r="B203" s="9">
        <f>IF($A203="","",'Paramètres'!$B$14&amp;'Paramètres'!$B$13&amp;"-"&amp;TEXT($A203,"000"))</f>
      </c>
      <c r="C203" s="12"/>
      <c r="D203" s="12"/>
      <c r="E203" s="10"/>
      <c r="F203" s="10"/>
      <c r="G203" s="10"/>
      <c r="H203" s="10"/>
      <c r="I203" s="10"/>
      <c r="J203" s="10"/>
      <c r="K203" s="11"/>
      <c r="L203" s="8">
        <f>IF($K203="","",IF('Paramètres'!$B$16="Oui",ROUND($K203*'Paramètres'!$B$18,2),0))</f>
      </c>
      <c r="M203" s="8">
        <f>IF($K203="","",$K203+$L203)</f>
      </c>
      <c r="N203" s="8">
        <f>IF($B203="","",SUMIF(Recettes!$C$2:$C$401,$B203,Recettes!$D$2:$D$401))</f>
      </c>
      <c r="O203" s="8">
        <f>IF($B203="","",IF($P203="Annulée",0,ROUND($M203-$N203,2)))</f>
      </c>
      <c r="P203" s="10"/>
      <c r="Q203" s="9">
        <f>IF($C203="","",IF('Paramètres'!$B$16="Oui","TVA "&amp;TEXT('Paramètres'!$B$18*100,"0")&amp;" % — détailler montant HT, TVA et total TTC",IF($C203&gt;=DATE(2026,9,1),"TVA non applicable, art. L. 223-3 du CIBS","TVA non applicable, art. 293 B du CGI")))</f>
      </c>
      <c r="R203" s="9">
        <f>IF($A203="","",IF(COUNTIF(Factures!$A$2:$A$301,$A203)&gt;1,"⚠ numéro en double",IF(AND($A202&lt;&gt;"",$A203&lt;&gt;$A202+1),"⚠ numéro non consécutif",IF($C203="","⚠ date manquante",IF($G203="","⚠ client manquant",IF($J203="","⚠ détail de la prestation manquant",IF($K203="","⚠ montant manquant",IF(AND($H203&lt;&gt;"",$I203=""),"⚠ client pro : son adresse est obligatoire",IF(AND($E203="Avoir",$K203&gt;0),"⚠ un avoir se saisit en montant négatif",IF(AND($E203="Avoir",$F203=""),"⚠ un avoir doit citer la facture d’origine",IF($O203&lt;0,"⚠ encaissé supérieur au total de la facture","✓")))))))))))</f>
      </c>
    </row>
    <row r="204">
      <c r="A204" s="13"/>
      <c r="B204" s="9">
        <f>IF($A204="","",'Paramètres'!$B$14&amp;'Paramètres'!$B$13&amp;"-"&amp;TEXT($A204,"000"))</f>
      </c>
      <c r="C204" s="12"/>
      <c r="D204" s="12"/>
      <c r="E204" s="10"/>
      <c r="F204" s="10"/>
      <c r="G204" s="10"/>
      <c r="H204" s="10"/>
      <c r="I204" s="10"/>
      <c r="J204" s="10"/>
      <c r="K204" s="11"/>
      <c r="L204" s="8">
        <f>IF($K204="","",IF('Paramètres'!$B$16="Oui",ROUND($K204*'Paramètres'!$B$18,2),0))</f>
      </c>
      <c r="M204" s="8">
        <f>IF($K204="","",$K204+$L204)</f>
      </c>
      <c r="N204" s="8">
        <f>IF($B204="","",SUMIF(Recettes!$C$2:$C$401,$B204,Recettes!$D$2:$D$401))</f>
      </c>
      <c r="O204" s="8">
        <f>IF($B204="","",IF($P204="Annulée",0,ROUND($M204-$N204,2)))</f>
      </c>
      <c r="P204" s="10"/>
      <c r="Q204" s="9">
        <f>IF($C204="","",IF('Paramètres'!$B$16="Oui","TVA "&amp;TEXT('Paramètres'!$B$18*100,"0")&amp;" % — détailler montant HT, TVA et total TTC",IF($C204&gt;=DATE(2026,9,1),"TVA non applicable, art. L. 223-3 du CIBS","TVA non applicable, art. 293 B du CGI")))</f>
      </c>
      <c r="R204" s="9">
        <f>IF($A204="","",IF(COUNTIF(Factures!$A$2:$A$301,$A204)&gt;1,"⚠ numéro en double",IF(AND($A203&lt;&gt;"",$A204&lt;&gt;$A203+1),"⚠ numéro non consécutif",IF($C204="","⚠ date manquante",IF($G204="","⚠ client manquant",IF($J204="","⚠ détail de la prestation manquant",IF($K204="","⚠ montant manquant",IF(AND($H204&lt;&gt;"",$I204=""),"⚠ client pro : son adresse est obligatoire",IF(AND($E204="Avoir",$K204&gt;0),"⚠ un avoir se saisit en montant négatif",IF(AND($E204="Avoir",$F204=""),"⚠ un avoir doit citer la facture d’origine",IF($O204&lt;0,"⚠ encaissé supérieur au total de la facture","✓")))))))))))</f>
      </c>
    </row>
    <row r="205">
      <c r="A205" s="13"/>
      <c r="B205" s="9">
        <f>IF($A205="","",'Paramètres'!$B$14&amp;'Paramètres'!$B$13&amp;"-"&amp;TEXT($A205,"000"))</f>
      </c>
      <c r="C205" s="12"/>
      <c r="D205" s="12"/>
      <c r="E205" s="10"/>
      <c r="F205" s="10"/>
      <c r="G205" s="10"/>
      <c r="H205" s="10"/>
      <c r="I205" s="10"/>
      <c r="J205" s="10"/>
      <c r="K205" s="11"/>
      <c r="L205" s="8">
        <f>IF($K205="","",IF('Paramètres'!$B$16="Oui",ROUND($K205*'Paramètres'!$B$18,2),0))</f>
      </c>
      <c r="M205" s="8">
        <f>IF($K205="","",$K205+$L205)</f>
      </c>
      <c r="N205" s="8">
        <f>IF($B205="","",SUMIF(Recettes!$C$2:$C$401,$B205,Recettes!$D$2:$D$401))</f>
      </c>
      <c r="O205" s="8">
        <f>IF($B205="","",IF($P205="Annulée",0,ROUND($M205-$N205,2)))</f>
      </c>
      <c r="P205" s="10"/>
      <c r="Q205" s="9">
        <f>IF($C205="","",IF('Paramètres'!$B$16="Oui","TVA "&amp;TEXT('Paramètres'!$B$18*100,"0")&amp;" % — détailler montant HT, TVA et total TTC",IF($C205&gt;=DATE(2026,9,1),"TVA non applicable, art. L. 223-3 du CIBS","TVA non applicable, art. 293 B du CGI")))</f>
      </c>
      <c r="R205" s="9">
        <f>IF($A205="","",IF(COUNTIF(Factures!$A$2:$A$301,$A205)&gt;1,"⚠ numéro en double",IF(AND($A204&lt;&gt;"",$A205&lt;&gt;$A204+1),"⚠ numéro non consécutif",IF($C205="","⚠ date manquante",IF($G205="","⚠ client manquant",IF($J205="","⚠ détail de la prestation manquant",IF($K205="","⚠ montant manquant",IF(AND($H205&lt;&gt;"",$I205=""),"⚠ client pro : son adresse est obligatoire",IF(AND($E205="Avoir",$K205&gt;0),"⚠ un avoir se saisit en montant négatif",IF(AND($E205="Avoir",$F205=""),"⚠ un avoir doit citer la facture d’origine",IF($O205&lt;0,"⚠ encaissé supérieur au total de la facture","✓")))))))))))</f>
      </c>
    </row>
    <row r="206">
      <c r="A206" s="13"/>
      <c r="B206" s="9">
        <f>IF($A206="","",'Paramètres'!$B$14&amp;'Paramètres'!$B$13&amp;"-"&amp;TEXT($A206,"000"))</f>
      </c>
      <c r="C206" s="12"/>
      <c r="D206" s="12"/>
      <c r="E206" s="10"/>
      <c r="F206" s="10"/>
      <c r="G206" s="10"/>
      <c r="H206" s="10"/>
      <c r="I206" s="10"/>
      <c r="J206" s="10"/>
      <c r="K206" s="11"/>
      <c r="L206" s="8">
        <f>IF($K206="","",IF('Paramètres'!$B$16="Oui",ROUND($K206*'Paramètres'!$B$18,2),0))</f>
      </c>
      <c r="M206" s="8">
        <f>IF($K206="","",$K206+$L206)</f>
      </c>
      <c r="N206" s="8">
        <f>IF($B206="","",SUMIF(Recettes!$C$2:$C$401,$B206,Recettes!$D$2:$D$401))</f>
      </c>
      <c r="O206" s="8">
        <f>IF($B206="","",IF($P206="Annulée",0,ROUND($M206-$N206,2)))</f>
      </c>
      <c r="P206" s="10"/>
      <c r="Q206" s="9">
        <f>IF($C206="","",IF('Paramètres'!$B$16="Oui","TVA "&amp;TEXT('Paramètres'!$B$18*100,"0")&amp;" % — détailler montant HT, TVA et total TTC",IF($C206&gt;=DATE(2026,9,1),"TVA non applicable, art. L. 223-3 du CIBS","TVA non applicable, art. 293 B du CGI")))</f>
      </c>
      <c r="R206" s="9">
        <f>IF($A206="","",IF(COUNTIF(Factures!$A$2:$A$301,$A206)&gt;1,"⚠ numéro en double",IF(AND($A205&lt;&gt;"",$A206&lt;&gt;$A205+1),"⚠ numéro non consécutif",IF($C206="","⚠ date manquante",IF($G206="","⚠ client manquant",IF($J206="","⚠ détail de la prestation manquant",IF($K206="","⚠ montant manquant",IF(AND($H206&lt;&gt;"",$I206=""),"⚠ client pro : son adresse est obligatoire",IF(AND($E206="Avoir",$K206&gt;0),"⚠ un avoir se saisit en montant négatif",IF(AND($E206="Avoir",$F206=""),"⚠ un avoir doit citer la facture d’origine",IF($O206&lt;0,"⚠ encaissé supérieur au total de la facture","✓")))))))))))</f>
      </c>
    </row>
    <row r="207">
      <c r="A207" s="13"/>
      <c r="B207" s="9">
        <f>IF($A207="","",'Paramètres'!$B$14&amp;'Paramètres'!$B$13&amp;"-"&amp;TEXT($A207,"000"))</f>
      </c>
      <c r="C207" s="12"/>
      <c r="D207" s="12"/>
      <c r="E207" s="10"/>
      <c r="F207" s="10"/>
      <c r="G207" s="10"/>
      <c r="H207" s="10"/>
      <c r="I207" s="10"/>
      <c r="J207" s="10"/>
      <c r="K207" s="11"/>
      <c r="L207" s="8">
        <f>IF($K207="","",IF('Paramètres'!$B$16="Oui",ROUND($K207*'Paramètres'!$B$18,2),0))</f>
      </c>
      <c r="M207" s="8">
        <f>IF($K207="","",$K207+$L207)</f>
      </c>
      <c r="N207" s="8">
        <f>IF($B207="","",SUMIF(Recettes!$C$2:$C$401,$B207,Recettes!$D$2:$D$401))</f>
      </c>
      <c r="O207" s="8">
        <f>IF($B207="","",IF($P207="Annulée",0,ROUND($M207-$N207,2)))</f>
      </c>
      <c r="P207" s="10"/>
      <c r="Q207" s="9">
        <f>IF($C207="","",IF('Paramètres'!$B$16="Oui","TVA "&amp;TEXT('Paramètres'!$B$18*100,"0")&amp;" % — détailler montant HT, TVA et total TTC",IF($C207&gt;=DATE(2026,9,1),"TVA non applicable, art. L. 223-3 du CIBS","TVA non applicable, art. 293 B du CGI")))</f>
      </c>
      <c r="R207" s="9">
        <f>IF($A207="","",IF(COUNTIF(Factures!$A$2:$A$301,$A207)&gt;1,"⚠ numéro en double",IF(AND($A206&lt;&gt;"",$A207&lt;&gt;$A206+1),"⚠ numéro non consécutif",IF($C207="","⚠ date manquante",IF($G207="","⚠ client manquant",IF($J207="","⚠ détail de la prestation manquant",IF($K207="","⚠ montant manquant",IF(AND($H207&lt;&gt;"",$I207=""),"⚠ client pro : son adresse est obligatoire",IF(AND($E207="Avoir",$K207&gt;0),"⚠ un avoir se saisit en montant négatif",IF(AND($E207="Avoir",$F207=""),"⚠ un avoir doit citer la facture d’origine",IF($O207&lt;0,"⚠ encaissé supérieur au total de la facture","✓")))))))))))</f>
      </c>
    </row>
    <row r="208">
      <c r="A208" s="13"/>
      <c r="B208" s="9">
        <f>IF($A208="","",'Paramètres'!$B$14&amp;'Paramètres'!$B$13&amp;"-"&amp;TEXT($A208,"000"))</f>
      </c>
      <c r="C208" s="12"/>
      <c r="D208" s="12"/>
      <c r="E208" s="10"/>
      <c r="F208" s="10"/>
      <c r="G208" s="10"/>
      <c r="H208" s="10"/>
      <c r="I208" s="10"/>
      <c r="J208" s="10"/>
      <c r="K208" s="11"/>
      <c r="L208" s="8">
        <f>IF($K208="","",IF('Paramètres'!$B$16="Oui",ROUND($K208*'Paramètres'!$B$18,2),0))</f>
      </c>
      <c r="M208" s="8">
        <f>IF($K208="","",$K208+$L208)</f>
      </c>
      <c r="N208" s="8">
        <f>IF($B208="","",SUMIF(Recettes!$C$2:$C$401,$B208,Recettes!$D$2:$D$401))</f>
      </c>
      <c r="O208" s="8">
        <f>IF($B208="","",IF($P208="Annulée",0,ROUND($M208-$N208,2)))</f>
      </c>
      <c r="P208" s="10"/>
      <c r="Q208" s="9">
        <f>IF($C208="","",IF('Paramètres'!$B$16="Oui","TVA "&amp;TEXT('Paramètres'!$B$18*100,"0")&amp;" % — détailler montant HT, TVA et total TTC",IF($C208&gt;=DATE(2026,9,1),"TVA non applicable, art. L. 223-3 du CIBS","TVA non applicable, art. 293 B du CGI")))</f>
      </c>
      <c r="R208" s="9">
        <f>IF($A208="","",IF(COUNTIF(Factures!$A$2:$A$301,$A208)&gt;1,"⚠ numéro en double",IF(AND($A207&lt;&gt;"",$A208&lt;&gt;$A207+1),"⚠ numéro non consécutif",IF($C208="","⚠ date manquante",IF($G208="","⚠ client manquant",IF($J208="","⚠ détail de la prestation manquant",IF($K208="","⚠ montant manquant",IF(AND($H208&lt;&gt;"",$I208=""),"⚠ client pro : son adresse est obligatoire",IF(AND($E208="Avoir",$K208&gt;0),"⚠ un avoir se saisit en montant négatif",IF(AND($E208="Avoir",$F208=""),"⚠ un avoir doit citer la facture d’origine",IF($O208&lt;0,"⚠ encaissé supérieur au total de la facture","✓")))))))))))</f>
      </c>
    </row>
    <row r="209">
      <c r="A209" s="13"/>
      <c r="B209" s="9">
        <f>IF($A209="","",'Paramètres'!$B$14&amp;'Paramètres'!$B$13&amp;"-"&amp;TEXT($A209,"000"))</f>
      </c>
      <c r="C209" s="12"/>
      <c r="D209" s="12"/>
      <c r="E209" s="10"/>
      <c r="F209" s="10"/>
      <c r="G209" s="10"/>
      <c r="H209" s="10"/>
      <c r="I209" s="10"/>
      <c r="J209" s="10"/>
      <c r="K209" s="11"/>
      <c r="L209" s="8">
        <f>IF($K209="","",IF('Paramètres'!$B$16="Oui",ROUND($K209*'Paramètres'!$B$18,2),0))</f>
      </c>
      <c r="M209" s="8">
        <f>IF($K209="","",$K209+$L209)</f>
      </c>
      <c r="N209" s="8">
        <f>IF($B209="","",SUMIF(Recettes!$C$2:$C$401,$B209,Recettes!$D$2:$D$401))</f>
      </c>
      <c r="O209" s="8">
        <f>IF($B209="","",IF($P209="Annulée",0,ROUND($M209-$N209,2)))</f>
      </c>
      <c r="P209" s="10"/>
      <c r="Q209" s="9">
        <f>IF($C209="","",IF('Paramètres'!$B$16="Oui","TVA "&amp;TEXT('Paramètres'!$B$18*100,"0")&amp;" % — détailler montant HT, TVA et total TTC",IF($C209&gt;=DATE(2026,9,1),"TVA non applicable, art. L. 223-3 du CIBS","TVA non applicable, art. 293 B du CGI")))</f>
      </c>
      <c r="R209" s="9">
        <f>IF($A209="","",IF(COUNTIF(Factures!$A$2:$A$301,$A209)&gt;1,"⚠ numéro en double",IF(AND($A208&lt;&gt;"",$A209&lt;&gt;$A208+1),"⚠ numéro non consécutif",IF($C209="","⚠ date manquante",IF($G209="","⚠ client manquant",IF($J209="","⚠ détail de la prestation manquant",IF($K209="","⚠ montant manquant",IF(AND($H209&lt;&gt;"",$I209=""),"⚠ client pro : son adresse est obligatoire",IF(AND($E209="Avoir",$K209&gt;0),"⚠ un avoir se saisit en montant négatif",IF(AND($E209="Avoir",$F209=""),"⚠ un avoir doit citer la facture d’origine",IF($O209&lt;0,"⚠ encaissé supérieur au total de la facture","✓")))))))))))</f>
      </c>
    </row>
    <row r="210">
      <c r="A210" s="13"/>
      <c r="B210" s="9">
        <f>IF($A210="","",'Paramètres'!$B$14&amp;'Paramètres'!$B$13&amp;"-"&amp;TEXT($A210,"000"))</f>
      </c>
      <c r="C210" s="12"/>
      <c r="D210" s="12"/>
      <c r="E210" s="10"/>
      <c r="F210" s="10"/>
      <c r="G210" s="10"/>
      <c r="H210" s="10"/>
      <c r="I210" s="10"/>
      <c r="J210" s="10"/>
      <c r="K210" s="11"/>
      <c r="L210" s="8">
        <f>IF($K210="","",IF('Paramètres'!$B$16="Oui",ROUND($K210*'Paramètres'!$B$18,2),0))</f>
      </c>
      <c r="M210" s="8">
        <f>IF($K210="","",$K210+$L210)</f>
      </c>
      <c r="N210" s="8">
        <f>IF($B210="","",SUMIF(Recettes!$C$2:$C$401,$B210,Recettes!$D$2:$D$401))</f>
      </c>
      <c r="O210" s="8">
        <f>IF($B210="","",IF($P210="Annulée",0,ROUND($M210-$N210,2)))</f>
      </c>
      <c r="P210" s="10"/>
      <c r="Q210" s="9">
        <f>IF($C210="","",IF('Paramètres'!$B$16="Oui","TVA "&amp;TEXT('Paramètres'!$B$18*100,"0")&amp;" % — détailler montant HT, TVA et total TTC",IF($C210&gt;=DATE(2026,9,1),"TVA non applicable, art. L. 223-3 du CIBS","TVA non applicable, art. 293 B du CGI")))</f>
      </c>
      <c r="R210" s="9">
        <f>IF($A210="","",IF(COUNTIF(Factures!$A$2:$A$301,$A210)&gt;1,"⚠ numéro en double",IF(AND($A209&lt;&gt;"",$A210&lt;&gt;$A209+1),"⚠ numéro non consécutif",IF($C210="","⚠ date manquante",IF($G210="","⚠ client manquant",IF($J210="","⚠ détail de la prestation manquant",IF($K210="","⚠ montant manquant",IF(AND($H210&lt;&gt;"",$I210=""),"⚠ client pro : son adresse est obligatoire",IF(AND($E210="Avoir",$K210&gt;0),"⚠ un avoir se saisit en montant négatif",IF(AND($E210="Avoir",$F210=""),"⚠ un avoir doit citer la facture d’origine",IF($O210&lt;0,"⚠ encaissé supérieur au total de la facture","✓")))))))))))</f>
      </c>
    </row>
    <row r="211">
      <c r="A211" s="13"/>
      <c r="B211" s="9">
        <f>IF($A211="","",'Paramètres'!$B$14&amp;'Paramètres'!$B$13&amp;"-"&amp;TEXT($A211,"000"))</f>
      </c>
      <c r="C211" s="12"/>
      <c r="D211" s="12"/>
      <c r="E211" s="10"/>
      <c r="F211" s="10"/>
      <c r="G211" s="10"/>
      <c r="H211" s="10"/>
      <c r="I211" s="10"/>
      <c r="J211" s="10"/>
      <c r="K211" s="11"/>
      <c r="L211" s="8">
        <f>IF($K211="","",IF('Paramètres'!$B$16="Oui",ROUND($K211*'Paramètres'!$B$18,2),0))</f>
      </c>
      <c r="M211" s="8">
        <f>IF($K211="","",$K211+$L211)</f>
      </c>
      <c r="N211" s="8">
        <f>IF($B211="","",SUMIF(Recettes!$C$2:$C$401,$B211,Recettes!$D$2:$D$401))</f>
      </c>
      <c r="O211" s="8">
        <f>IF($B211="","",IF($P211="Annulée",0,ROUND($M211-$N211,2)))</f>
      </c>
      <c r="P211" s="10"/>
      <c r="Q211" s="9">
        <f>IF($C211="","",IF('Paramètres'!$B$16="Oui","TVA "&amp;TEXT('Paramètres'!$B$18*100,"0")&amp;" % — détailler montant HT, TVA et total TTC",IF($C211&gt;=DATE(2026,9,1),"TVA non applicable, art. L. 223-3 du CIBS","TVA non applicable, art. 293 B du CGI")))</f>
      </c>
      <c r="R211" s="9">
        <f>IF($A211="","",IF(COUNTIF(Factures!$A$2:$A$301,$A211)&gt;1,"⚠ numéro en double",IF(AND($A210&lt;&gt;"",$A211&lt;&gt;$A210+1),"⚠ numéro non consécutif",IF($C211="","⚠ date manquante",IF($G211="","⚠ client manquant",IF($J211="","⚠ détail de la prestation manquant",IF($K211="","⚠ montant manquant",IF(AND($H211&lt;&gt;"",$I211=""),"⚠ client pro : son adresse est obligatoire",IF(AND($E211="Avoir",$K211&gt;0),"⚠ un avoir se saisit en montant négatif",IF(AND($E211="Avoir",$F211=""),"⚠ un avoir doit citer la facture d’origine",IF($O211&lt;0,"⚠ encaissé supérieur au total de la facture","✓")))))))))))</f>
      </c>
    </row>
    <row r="212">
      <c r="A212" s="13"/>
      <c r="B212" s="9">
        <f>IF($A212="","",'Paramètres'!$B$14&amp;'Paramètres'!$B$13&amp;"-"&amp;TEXT($A212,"000"))</f>
      </c>
      <c r="C212" s="12"/>
      <c r="D212" s="12"/>
      <c r="E212" s="10"/>
      <c r="F212" s="10"/>
      <c r="G212" s="10"/>
      <c r="H212" s="10"/>
      <c r="I212" s="10"/>
      <c r="J212" s="10"/>
      <c r="K212" s="11"/>
      <c r="L212" s="8">
        <f>IF($K212="","",IF('Paramètres'!$B$16="Oui",ROUND($K212*'Paramètres'!$B$18,2),0))</f>
      </c>
      <c r="M212" s="8">
        <f>IF($K212="","",$K212+$L212)</f>
      </c>
      <c r="N212" s="8">
        <f>IF($B212="","",SUMIF(Recettes!$C$2:$C$401,$B212,Recettes!$D$2:$D$401))</f>
      </c>
      <c r="O212" s="8">
        <f>IF($B212="","",IF($P212="Annulée",0,ROUND($M212-$N212,2)))</f>
      </c>
      <c r="P212" s="10"/>
      <c r="Q212" s="9">
        <f>IF($C212="","",IF('Paramètres'!$B$16="Oui","TVA "&amp;TEXT('Paramètres'!$B$18*100,"0")&amp;" % — détailler montant HT, TVA et total TTC",IF($C212&gt;=DATE(2026,9,1),"TVA non applicable, art. L. 223-3 du CIBS","TVA non applicable, art. 293 B du CGI")))</f>
      </c>
      <c r="R212" s="9">
        <f>IF($A212="","",IF(COUNTIF(Factures!$A$2:$A$301,$A212)&gt;1,"⚠ numéro en double",IF(AND($A211&lt;&gt;"",$A212&lt;&gt;$A211+1),"⚠ numéro non consécutif",IF($C212="","⚠ date manquante",IF($G212="","⚠ client manquant",IF($J212="","⚠ détail de la prestation manquant",IF($K212="","⚠ montant manquant",IF(AND($H212&lt;&gt;"",$I212=""),"⚠ client pro : son adresse est obligatoire",IF(AND($E212="Avoir",$K212&gt;0),"⚠ un avoir se saisit en montant négatif",IF(AND($E212="Avoir",$F212=""),"⚠ un avoir doit citer la facture d’origine",IF($O212&lt;0,"⚠ encaissé supérieur au total de la facture","✓")))))))))))</f>
      </c>
    </row>
    <row r="213">
      <c r="A213" s="13"/>
      <c r="B213" s="9">
        <f>IF($A213="","",'Paramètres'!$B$14&amp;'Paramètres'!$B$13&amp;"-"&amp;TEXT($A213,"000"))</f>
      </c>
      <c r="C213" s="12"/>
      <c r="D213" s="12"/>
      <c r="E213" s="10"/>
      <c r="F213" s="10"/>
      <c r="G213" s="10"/>
      <c r="H213" s="10"/>
      <c r="I213" s="10"/>
      <c r="J213" s="10"/>
      <c r="K213" s="11"/>
      <c r="L213" s="8">
        <f>IF($K213="","",IF('Paramètres'!$B$16="Oui",ROUND($K213*'Paramètres'!$B$18,2),0))</f>
      </c>
      <c r="M213" s="8">
        <f>IF($K213="","",$K213+$L213)</f>
      </c>
      <c r="N213" s="8">
        <f>IF($B213="","",SUMIF(Recettes!$C$2:$C$401,$B213,Recettes!$D$2:$D$401))</f>
      </c>
      <c r="O213" s="8">
        <f>IF($B213="","",IF($P213="Annulée",0,ROUND($M213-$N213,2)))</f>
      </c>
      <c r="P213" s="10"/>
      <c r="Q213" s="9">
        <f>IF($C213="","",IF('Paramètres'!$B$16="Oui","TVA "&amp;TEXT('Paramètres'!$B$18*100,"0")&amp;" % — détailler montant HT, TVA et total TTC",IF($C213&gt;=DATE(2026,9,1),"TVA non applicable, art. L. 223-3 du CIBS","TVA non applicable, art. 293 B du CGI")))</f>
      </c>
      <c r="R213" s="9">
        <f>IF($A213="","",IF(COUNTIF(Factures!$A$2:$A$301,$A213)&gt;1,"⚠ numéro en double",IF(AND($A212&lt;&gt;"",$A213&lt;&gt;$A212+1),"⚠ numéro non consécutif",IF($C213="","⚠ date manquante",IF($G213="","⚠ client manquant",IF($J213="","⚠ détail de la prestation manquant",IF($K213="","⚠ montant manquant",IF(AND($H213&lt;&gt;"",$I213=""),"⚠ client pro : son adresse est obligatoire",IF(AND($E213="Avoir",$K213&gt;0),"⚠ un avoir se saisit en montant négatif",IF(AND($E213="Avoir",$F213=""),"⚠ un avoir doit citer la facture d’origine",IF($O213&lt;0,"⚠ encaissé supérieur au total de la facture","✓")))))))))))</f>
      </c>
    </row>
    <row r="214">
      <c r="A214" s="13"/>
      <c r="B214" s="9">
        <f>IF($A214="","",'Paramètres'!$B$14&amp;'Paramètres'!$B$13&amp;"-"&amp;TEXT($A214,"000"))</f>
      </c>
      <c r="C214" s="12"/>
      <c r="D214" s="12"/>
      <c r="E214" s="10"/>
      <c r="F214" s="10"/>
      <c r="G214" s="10"/>
      <c r="H214" s="10"/>
      <c r="I214" s="10"/>
      <c r="J214" s="10"/>
      <c r="K214" s="11"/>
      <c r="L214" s="8">
        <f>IF($K214="","",IF('Paramètres'!$B$16="Oui",ROUND($K214*'Paramètres'!$B$18,2),0))</f>
      </c>
      <c r="M214" s="8">
        <f>IF($K214="","",$K214+$L214)</f>
      </c>
      <c r="N214" s="8">
        <f>IF($B214="","",SUMIF(Recettes!$C$2:$C$401,$B214,Recettes!$D$2:$D$401))</f>
      </c>
      <c r="O214" s="8">
        <f>IF($B214="","",IF($P214="Annulée",0,ROUND($M214-$N214,2)))</f>
      </c>
      <c r="P214" s="10"/>
      <c r="Q214" s="9">
        <f>IF($C214="","",IF('Paramètres'!$B$16="Oui","TVA "&amp;TEXT('Paramètres'!$B$18*100,"0")&amp;" % — détailler montant HT, TVA et total TTC",IF($C214&gt;=DATE(2026,9,1),"TVA non applicable, art. L. 223-3 du CIBS","TVA non applicable, art. 293 B du CGI")))</f>
      </c>
      <c r="R214" s="9">
        <f>IF($A214="","",IF(COUNTIF(Factures!$A$2:$A$301,$A214)&gt;1,"⚠ numéro en double",IF(AND($A213&lt;&gt;"",$A214&lt;&gt;$A213+1),"⚠ numéro non consécutif",IF($C214="","⚠ date manquante",IF($G214="","⚠ client manquant",IF($J214="","⚠ détail de la prestation manquant",IF($K214="","⚠ montant manquant",IF(AND($H214&lt;&gt;"",$I214=""),"⚠ client pro : son adresse est obligatoire",IF(AND($E214="Avoir",$K214&gt;0),"⚠ un avoir se saisit en montant négatif",IF(AND($E214="Avoir",$F214=""),"⚠ un avoir doit citer la facture d’origine",IF($O214&lt;0,"⚠ encaissé supérieur au total de la facture","✓")))))))))))</f>
      </c>
    </row>
    <row r="215">
      <c r="A215" s="13"/>
      <c r="B215" s="9">
        <f>IF($A215="","",'Paramètres'!$B$14&amp;'Paramètres'!$B$13&amp;"-"&amp;TEXT($A215,"000"))</f>
      </c>
      <c r="C215" s="12"/>
      <c r="D215" s="12"/>
      <c r="E215" s="10"/>
      <c r="F215" s="10"/>
      <c r="G215" s="10"/>
      <c r="H215" s="10"/>
      <c r="I215" s="10"/>
      <c r="J215" s="10"/>
      <c r="K215" s="11"/>
      <c r="L215" s="8">
        <f>IF($K215="","",IF('Paramètres'!$B$16="Oui",ROUND($K215*'Paramètres'!$B$18,2),0))</f>
      </c>
      <c r="M215" s="8">
        <f>IF($K215="","",$K215+$L215)</f>
      </c>
      <c r="N215" s="8">
        <f>IF($B215="","",SUMIF(Recettes!$C$2:$C$401,$B215,Recettes!$D$2:$D$401))</f>
      </c>
      <c r="O215" s="8">
        <f>IF($B215="","",IF($P215="Annulée",0,ROUND($M215-$N215,2)))</f>
      </c>
      <c r="P215" s="10"/>
      <c r="Q215" s="9">
        <f>IF($C215="","",IF('Paramètres'!$B$16="Oui","TVA "&amp;TEXT('Paramètres'!$B$18*100,"0")&amp;" % — détailler montant HT, TVA et total TTC",IF($C215&gt;=DATE(2026,9,1),"TVA non applicable, art. L. 223-3 du CIBS","TVA non applicable, art. 293 B du CGI")))</f>
      </c>
      <c r="R215" s="9">
        <f>IF($A215="","",IF(COUNTIF(Factures!$A$2:$A$301,$A215)&gt;1,"⚠ numéro en double",IF(AND($A214&lt;&gt;"",$A215&lt;&gt;$A214+1),"⚠ numéro non consécutif",IF($C215="","⚠ date manquante",IF($G215="","⚠ client manquant",IF($J215="","⚠ détail de la prestation manquant",IF($K215="","⚠ montant manquant",IF(AND($H215&lt;&gt;"",$I215=""),"⚠ client pro : son adresse est obligatoire",IF(AND($E215="Avoir",$K215&gt;0),"⚠ un avoir se saisit en montant négatif",IF(AND($E215="Avoir",$F215=""),"⚠ un avoir doit citer la facture d’origine",IF($O215&lt;0,"⚠ encaissé supérieur au total de la facture","✓")))))))))))</f>
      </c>
    </row>
    <row r="216">
      <c r="A216" s="13"/>
      <c r="B216" s="9">
        <f>IF($A216="","",'Paramètres'!$B$14&amp;'Paramètres'!$B$13&amp;"-"&amp;TEXT($A216,"000"))</f>
      </c>
      <c r="C216" s="12"/>
      <c r="D216" s="12"/>
      <c r="E216" s="10"/>
      <c r="F216" s="10"/>
      <c r="G216" s="10"/>
      <c r="H216" s="10"/>
      <c r="I216" s="10"/>
      <c r="J216" s="10"/>
      <c r="K216" s="11"/>
      <c r="L216" s="8">
        <f>IF($K216="","",IF('Paramètres'!$B$16="Oui",ROUND($K216*'Paramètres'!$B$18,2),0))</f>
      </c>
      <c r="M216" s="8">
        <f>IF($K216="","",$K216+$L216)</f>
      </c>
      <c r="N216" s="8">
        <f>IF($B216="","",SUMIF(Recettes!$C$2:$C$401,$B216,Recettes!$D$2:$D$401))</f>
      </c>
      <c r="O216" s="8">
        <f>IF($B216="","",IF($P216="Annulée",0,ROUND($M216-$N216,2)))</f>
      </c>
      <c r="P216" s="10"/>
      <c r="Q216" s="9">
        <f>IF($C216="","",IF('Paramètres'!$B$16="Oui","TVA "&amp;TEXT('Paramètres'!$B$18*100,"0")&amp;" % — détailler montant HT, TVA et total TTC",IF($C216&gt;=DATE(2026,9,1),"TVA non applicable, art. L. 223-3 du CIBS","TVA non applicable, art. 293 B du CGI")))</f>
      </c>
      <c r="R216" s="9">
        <f>IF($A216="","",IF(COUNTIF(Factures!$A$2:$A$301,$A216)&gt;1,"⚠ numéro en double",IF(AND($A215&lt;&gt;"",$A216&lt;&gt;$A215+1),"⚠ numéro non consécutif",IF($C216="","⚠ date manquante",IF($G216="","⚠ client manquant",IF($J216="","⚠ détail de la prestation manquant",IF($K216="","⚠ montant manquant",IF(AND($H216&lt;&gt;"",$I216=""),"⚠ client pro : son adresse est obligatoire",IF(AND($E216="Avoir",$K216&gt;0),"⚠ un avoir se saisit en montant négatif",IF(AND($E216="Avoir",$F216=""),"⚠ un avoir doit citer la facture d’origine",IF($O216&lt;0,"⚠ encaissé supérieur au total de la facture","✓")))))))))))</f>
      </c>
    </row>
    <row r="217">
      <c r="A217" s="13"/>
      <c r="B217" s="9">
        <f>IF($A217="","",'Paramètres'!$B$14&amp;'Paramètres'!$B$13&amp;"-"&amp;TEXT($A217,"000"))</f>
      </c>
      <c r="C217" s="12"/>
      <c r="D217" s="12"/>
      <c r="E217" s="10"/>
      <c r="F217" s="10"/>
      <c r="G217" s="10"/>
      <c r="H217" s="10"/>
      <c r="I217" s="10"/>
      <c r="J217" s="10"/>
      <c r="K217" s="11"/>
      <c r="L217" s="8">
        <f>IF($K217="","",IF('Paramètres'!$B$16="Oui",ROUND($K217*'Paramètres'!$B$18,2),0))</f>
      </c>
      <c r="M217" s="8">
        <f>IF($K217="","",$K217+$L217)</f>
      </c>
      <c r="N217" s="8">
        <f>IF($B217="","",SUMIF(Recettes!$C$2:$C$401,$B217,Recettes!$D$2:$D$401))</f>
      </c>
      <c r="O217" s="8">
        <f>IF($B217="","",IF($P217="Annulée",0,ROUND($M217-$N217,2)))</f>
      </c>
      <c r="P217" s="10"/>
      <c r="Q217" s="9">
        <f>IF($C217="","",IF('Paramètres'!$B$16="Oui","TVA "&amp;TEXT('Paramètres'!$B$18*100,"0")&amp;" % — détailler montant HT, TVA et total TTC",IF($C217&gt;=DATE(2026,9,1),"TVA non applicable, art. L. 223-3 du CIBS","TVA non applicable, art. 293 B du CGI")))</f>
      </c>
      <c r="R217" s="9">
        <f>IF($A217="","",IF(COUNTIF(Factures!$A$2:$A$301,$A217)&gt;1,"⚠ numéro en double",IF(AND($A216&lt;&gt;"",$A217&lt;&gt;$A216+1),"⚠ numéro non consécutif",IF($C217="","⚠ date manquante",IF($G217="","⚠ client manquant",IF($J217="","⚠ détail de la prestation manquant",IF($K217="","⚠ montant manquant",IF(AND($H217&lt;&gt;"",$I217=""),"⚠ client pro : son adresse est obligatoire",IF(AND($E217="Avoir",$K217&gt;0),"⚠ un avoir se saisit en montant négatif",IF(AND($E217="Avoir",$F217=""),"⚠ un avoir doit citer la facture d’origine",IF($O217&lt;0,"⚠ encaissé supérieur au total de la facture","✓")))))))))))</f>
      </c>
    </row>
    <row r="218">
      <c r="A218" s="13"/>
      <c r="B218" s="9">
        <f>IF($A218="","",'Paramètres'!$B$14&amp;'Paramètres'!$B$13&amp;"-"&amp;TEXT($A218,"000"))</f>
      </c>
      <c r="C218" s="12"/>
      <c r="D218" s="12"/>
      <c r="E218" s="10"/>
      <c r="F218" s="10"/>
      <c r="G218" s="10"/>
      <c r="H218" s="10"/>
      <c r="I218" s="10"/>
      <c r="J218" s="10"/>
      <c r="K218" s="11"/>
      <c r="L218" s="8">
        <f>IF($K218="","",IF('Paramètres'!$B$16="Oui",ROUND($K218*'Paramètres'!$B$18,2),0))</f>
      </c>
      <c r="M218" s="8">
        <f>IF($K218="","",$K218+$L218)</f>
      </c>
      <c r="N218" s="8">
        <f>IF($B218="","",SUMIF(Recettes!$C$2:$C$401,$B218,Recettes!$D$2:$D$401))</f>
      </c>
      <c r="O218" s="8">
        <f>IF($B218="","",IF($P218="Annulée",0,ROUND($M218-$N218,2)))</f>
      </c>
      <c r="P218" s="10"/>
      <c r="Q218" s="9">
        <f>IF($C218="","",IF('Paramètres'!$B$16="Oui","TVA "&amp;TEXT('Paramètres'!$B$18*100,"0")&amp;" % — détailler montant HT, TVA et total TTC",IF($C218&gt;=DATE(2026,9,1),"TVA non applicable, art. L. 223-3 du CIBS","TVA non applicable, art. 293 B du CGI")))</f>
      </c>
      <c r="R218" s="9">
        <f>IF($A218="","",IF(COUNTIF(Factures!$A$2:$A$301,$A218)&gt;1,"⚠ numéro en double",IF(AND($A217&lt;&gt;"",$A218&lt;&gt;$A217+1),"⚠ numéro non consécutif",IF($C218="","⚠ date manquante",IF($G218="","⚠ client manquant",IF($J218="","⚠ détail de la prestation manquant",IF($K218="","⚠ montant manquant",IF(AND($H218&lt;&gt;"",$I218=""),"⚠ client pro : son adresse est obligatoire",IF(AND($E218="Avoir",$K218&gt;0),"⚠ un avoir se saisit en montant négatif",IF(AND($E218="Avoir",$F218=""),"⚠ un avoir doit citer la facture d’origine",IF($O218&lt;0,"⚠ encaissé supérieur au total de la facture","✓")))))))))))</f>
      </c>
    </row>
    <row r="219">
      <c r="A219" s="13"/>
      <c r="B219" s="9">
        <f>IF($A219="","",'Paramètres'!$B$14&amp;'Paramètres'!$B$13&amp;"-"&amp;TEXT($A219,"000"))</f>
      </c>
      <c r="C219" s="12"/>
      <c r="D219" s="12"/>
      <c r="E219" s="10"/>
      <c r="F219" s="10"/>
      <c r="G219" s="10"/>
      <c r="H219" s="10"/>
      <c r="I219" s="10"/>
      <c r="J219" s="10"/>
      <c r="K219" s="11"/>
      <c r="L219" s="8">
        <f>IF($K219="","",IF('Paramètres'!$B$16="Oui",ROUND($K219*'Paramètres'!$B$18,2),0))</f>
      </c>
      <c r="M219" s="8">
        <f>IF($K219="","",$K219+$L219)</f>
      </c>
      <c r="N219" s="8">
        <f>IF($B219="","",SUMIF(Recettes!$C$2:$C$401,$B219,Recettes!$D$2:$D$401))</f>
      </c>
      <c r="O219" s="8">
        <f>IF($B219="","",IF($P219="Annulée",0,ROUND($M219-$N219,2)))</f>
      </c>
      <c r="P219" s="10"/>
      <c r="Q219" s="9">
        <f>IF($C219="","",IF('Paramètres'!$B$16="Oui","TVA "&amp;TEXT('Paramètres'!$B$18*100,"0")&amp;" % — détailler montant HT, TVA et total TTC",IF($C219&gt;=DATE(2026,9,1),"TVA non applicable, art. L. 223-3 du CIBS","TVA non applicable, art. 293 B du CGI")))</f>
      </c>
      <c r="R219" s="9">
        <f>IF($A219="","",IF(COUNTIF(Factures!$A$2:$A$301,$A219)&gt;1,"⚠ numéro en double",IF(AND($A218&lt;&gt;"",$A219&lt;&gt;$A218+1),"⚠ numéro non consécutif",IF($C219="","⚠ date manquante",IF($G219="","⚠ client manquant",IF($J219="","⚠ détail de la prestation manquant",IF($K219="","⚠ montant manquant",IF(AND($H219&lt;&gt;"",$I219=""),"⚠ client pro : son adresse est obligatoire",IF(AND($E219="Avoir",$K219&gt;0),"⚠ un avoir se saisit en montant négatif",IF(AND($E219="Avoir",$F219=""),"⚠ un avoir doit citer la facture d’origine",IF($O219&lt;0,"⚠ encaissé supérieur au total de la facture","✓")))))))))))</f>
      </c>
    </row>
    <row r="220">
      <c r="A220" s="13"/>
      <c r="B220" s="9">
        <f>IF($A220="","",'Paramètres'!$B$14&amp;'Paramètres'!$B$13&amp;"-"&amp;TEXT($A220,"000"))</f>
      </c>
      <c r="C220" s="12"/>
      <c r="D220" s="12"/>
      <c r="E220" s="10"/>
      <c r="F220" s="10"/>
      <c r="G220" s="10"/>
      <c r="H220" s="10"/>
      <c r="I220" s="10"/>
      <c r="J220" s="10"/>
      <c r="K220" s="11"/>
      <c r="L220" s="8">
        <f>IF($K220="","",IF('Paramètres'!$B$16="Oui",ROUND($K220*'Paramètres'!$B$18,2),0))</f>
      </c>
      <c r="M220" s="8">
        <f>IF($K220="","",$K220+$L220)</f>
      </c>
      <c r="N220" s="8">
        <f>IF($B220="","",SUMIF(Recettes!$C$2:$C$401,$B220,Recettes!$D$2:$D$401))</f>
      </c>
      <c r="O220" s="8">
        <f>IF($B220="","",IF($P220="Annulée",0,ROUND($M220-$N220,2)))</f>
      </c>
      <c r="P220" s="10"/>
      <c r="Q220" s="9">
        <f>IF($C220="","",IF('Paramètres'!$B$16="Oui","TVA "&amp;TEXT('Paramètres'!$B$18*100,"0")&amp;" % — détailler montant HT, TVA et total TTC",IF($C220&gt;=DATE(2026,9,1),"TVA non applicable, art. L. 223-3 du CIBS","TVA non applicable, art. 293 B du CGI")))</f>
      </c>
      <c r="R220" s="9">
        <f>IF($A220="","",IF(COUNTIF(Factures!$A$2:$A$301,$A220)&gt;1,"⚠ numéro en double",IF(AND($A219&lt;&gt;"",$A220&lt;&gt;$A219+1),"⚠ numéro non consécutif",IF($C220="","⚠ date manquante",IF($G220="","⚠ client manquant",IF($J220="","⚠ détail de la prestation manquant",IF($K220="","⚠ montant manquant",IF(AND($H220&lt;&gt;"",$I220=""),"⚠ client pro : son adresse est obligatoire",IF(AND($E220="Avoir",$K220&gt;0),"⚠ un avoir se saisit en montant négatif",IF(AND($E220="Avoir",$F220=""),"⚠ un avoir doit citer la facture d’origine",IF($O220&lt;0,"⚠ encaissé supérieur au total de la facture","✓")))))))))))</f>
      </c>
    </row>
    <row r="221">
      <c r="A221" s="13"/>
      <c r="B221" s="9">
        <f>IF($A221="","",'Paramètres'!$B$14&amp;'Paramètres'!$B$13&amp;"-"&amp;TEXT($A221,"000"))</f>
      </c>
      <c r="C221" s="12"/>
      <c r="D221" s="12"/>
      <c r="E221" s="10"/>
      <c r="F221" s="10"/>
      <c r="G221" s="10"/>
      <c r="H221" s="10"/>
      <c r="I221" s="10"/>
      <c r="J221" s="10"/>
      <c r="K221" s="11"/>
      <c r="L221" s="8">
        <f>IF($K221="","",IF('Paramètres'!$B$16="Oui",ROUND($K221*'Paramètres'!$B$18,2),0))</f>
      </c>
      <c r="M221" s="8">
        <f>IF($K221="","",$K221+$L221)</f>
      </c>
      <c r="N221" s="8">
        <f>IF($B221="","",SUMIF(Recettes!$C$2:$C$401,$B221,Recettes!$D$2:$D$401))</f>
      </c>
      <c r="O221" s="8">
        <f>IF($B221="","",IF($P221="Annulée",0,ROUND($M221-$N221,2)))</f>
      </c>
      <c r="P221" s="10"/>
      <c r="Q221" s="9">
        <f>IF($C221="","",IF('Paramètres'!$B$16="Oui","TVA "&amp;TEXT('Paramètres'!$B$18*100,"0")&amp;" % — détailler montant HT, TVA et total TTC",IF($C221&gt;=DATE(2026,9,1),"TVA non applicable, art. L. 223-3 du CIBS","TVA non applicable, art. 293 B du CGI")))</f>
      </c>
      <c r="R221" s="9">
        <f>IF($A221="","",IF(COUNTIF(Factures!$A$2:$A$301,$A221)&gt;1,"⚠ numéro en double",IF(AND($A220&lt;&gt;"",$A221&lt;&gt;$A220+1),"⚠ numéro non consécutif",IF($C221="","⚠ date manquante",IF($G221="","⚠ client manquant",IF($J221="","⚠ détail de la prestation manquant",IF($K221="","⚠ montant manquant",IF(AND($H221&lt;&gt;"",$I221=""),"⚠ client pro : son adresse est obligatoire",IF(AND($E221="Avoir",$K221&gt;0),"⚠ un avoir se saisit en montant négatif",IF(AND($E221="Avoir",$F221=""),"⚠ un avoir doit citer la facture d’origine",IF($O221&lt;0,"⚠ encaissé supérieur au total de la facture","✓")))))))))))</f>
      </c>
    </row>
    <row r="222">
      <c r="A222" s="13"/>
      <c r="B222" s="9">
        <f>IF($A222="","",'Paramètres'!$B$14&amp;'Paramètres'!$B$13&amp;"-"&amp;TEXT($A222,"000"))</f>
      </c>
      <c r="C222" s="12"/>
      <c r="D222" s="12"/>
      <c r="E222" s="10"/>
      <c r="F222" s="10"/>
      <c r="G222" s="10"/>
      <c r="H222" s="10"/>
      <c r="I222" s="10"/>
      <c r="J222" s="10"/>
      <c r="K222" s="11"/>
      <c r="L222" s="8">
        <f>IF($K222="","",IF('Paramètres'!$B$16="Oui",ROUND($K222*'Paramètres'!$B$18,2),0))</f>
      </c>
      <c r="M222" s="8">
        <f>IF($K222="","",$K222+$L222)</f>
      </c>
      <c r="N222" s="8">
        <f>IF($B222="","",SUMIF(Recettes!$C$2:$C$401,$B222,Recettes!$D$2:$D$401))</f>
      </c>
      <c r="O222" s="8">
        <f>IF($B222="","",IF($P222="Annulée",0,ROUND($M222-$N222,2)))</f>
      </c>
      <c r="P222" s="10"/>
      <c r="Q222" s="9">
        <f>IF($C222="","",IF('Paramètres'!$B$16="Oui","TVA "&amp;TEXT('Paramètres'!$B$18*100,"0")&amp;" % — détailler montant HT, TVA et total TTC",IF($C222&gt;=DATE(2026,9,1),"TVA non applicable, art. L. 223-3 du CIBS","TVA non applicable, art. 293 B du CGI")))</f>
      </c>
      <c r="R222" s="9">
        <f>IF($A222="","",IF(COUNTIF(Factures!$A$2:$A$301,$A222)&gt;1,"⚠ numéro en double",IF(AND($A221&lt;&gt;"",$A222&lt;&gt;$A221+1),"⚠ numéro non consécutif",IF($C222="","⚠ date manquante",IF($G222="","⚠ client manquant",IF($J222="","⚠ détail de la prestation manquant",IF($K222="","⚠ montant manquant",IF(AND($H222&lt;&gt;"",$I222=""),"⚠ client pro : son adresse est obligatoire",IF(AND($E222="Avoir",$K222&gt;0),"⚠ un avoir se saisit en montant négatif",IF(AND($E222="Avoir",$F222=""),"⚠ un avoir doit citer la facture d’origine",IF($O222&lt;0,"⚠ encaissé supérieur au total de la facture","✓")))))))))))</f>
      </c>
    </row>
    <row r="223">
      <c r="A223" s="13"/>
      <c r="B223" s="9">
        <f>IF($A223="","",'Paramètres'!$B$14&amp;'Paramètres'!$B$13&amp;"-"&amp;TEXT($A223,"000"))</f>
      </c>
      <c r="C223" s="12"/>
      <c r="D223" s="12"/>
      <c r="E223" s="10"/>
      <c r="F223" s="10"/>
      <c r="G223" s="10"/>
      <c r="H223" s="10"/>
      <c r="I223" s="10"/>
      <c r="J223" s="10"/>
      <c r="K223" s="11"/>
      <c r="L223" s="8">
        <f>IF($K223="","",IF('Paramètres'!$B$16="Oui",ROUND($K223*'Paramètres'!$B$18,2),0))</f>
      </c>
      <c r="M223" s="8">
        <f>IF($K223="","",$K223+$L223)</f>
      </c>
      <c r="N223" s="8">
        <f>IF($B223="","",SUMIF(Recettes!$C$2:$C$401,$B223,Recettes!$D$2:$D$401))</f>
      </c>
      <c r="O223" s="8">
        <f>IF($B223="","",IF($P223="Annulée",0,ROUND($M223-$N223,2)))</f>
      </c>
      <c r="P223" s="10"/>
      <c r="Q223" s="9">
        <f>IF($C223="","",IF('Paramètres'!$B$16="Oui","TVA "&amp;TEXT('Paramètres'!$B$18*100,"0")&amp;" % — détailler montant HT, TVA et total TTC",IF($C223&gt;=DATE(2026,9,1),"TVA non applicable, art. L. 223-3 du CIBS","TVA non applicable, art. 293 B du CGI")))</f>
      </c>
      <c r="R223" s="9">
        <f>IF($A223="","",IF(COUNTIF(Factures!$A$2:$A$301,$A223)&gt;1,"⚠ numéro en double",IF(AND($A222&lt;&gt;"",$A223&lt;&gt;$A222+1),"⚠ numéro non consécutif",IF($C223="","⚠ date manquante",IF($G223="","⚠ client manquant",IF($J223="","⚠ détail de la prestation manquant",IF($K223="","⚠ montant manquant",IF(AND($H223&lt;&gt;"",$I223=""),"⚠ client pro : son adresse est obligatoire",IF(AND($E223="Avoir",$K223&gt;0),"⚠ un avoir se saisit en montant négatif",IF(AND($E223="Avoir",$F223=""),"⚠ un avoir doit citer la facture d’origine",IF($O223&lt;0,"⚠ encaissé supérieur au total de la facture","✓")))))))))))</f>
      </c>
    </row>
    <row r="224">
      <c r="A224" s="13"/>
      <c r="B224" s="9">
        <f>IF($A224="","",'Paramètres'!$B$14&amp;'Paramètres'!$B$13&amp;"-"&amp;TEXT($A224,"000"))</f>
      </c>
      <c r="C224" s="12"/>
      <c r="D224" s="12"/>
      <c r="E224" s="10"/>
      <c r="F224" s="10"/>
      <c r="G224" s="10"/>
      <c r="H224" s="10"/>
      <c r="I224" s="10"/>
      <c r="J224" s="10"/>
      <c r="K224" s="11"/>
      <c r="L224" s="8">
        <f>IF($K224="","",IF('Paramètres'!$B$16="Oui",ROUND($K224*'Paramètres'!$B$18,2),0))</f>
      </c>
      <c r="M224" s="8">
        <f>IF($K224="","",$K224+$L224)</f>
      </c>
      <c r="N224" s="8">
        <f>IF($B224="","",SUMIF(Recettes!$C$2:$C$401,$B224,Recettes!$D$2:$D$401))</f>
      </c>
      <c r="O224" s="8">
        <f>IF($B224="","",IF($P224="Annulée",0,ROUND($M224-$N224,2)))</f>
      </c>
      <c r="P224" s="10"/>
      <c r="Q224" s="9">
        <f>IF($C224="","",IF('Paramètres'!$B$16="Oui","TVA "&amp;TEXT('Paramètres'!$B$18*100,"0")&amp;" % — détailler montant HT, TVA et total TTC",IF($C224&gt;=DATE(2026,9,1),"TVA non applicable, art. L. 223-3 du CIBS","TVA non applicable, art. 293 B du CGI")))</f>
      </c>
      <c r="R224" s="9">
        <f>IF($A224="","",IF(COUNTIF(Factures!$A$2:$A$301,$A224)&gt;1,"⚠ numéro en double",IF(AND($A223&lt;&gt;"",$A224&lt;&gt;$A223+1),"⚠ numéro non consécutif",IF($C224="","⚠ date manquante",IF($G224="","⚠ client manquant",IF($J224="","⚠ détail de la prestation manquant",IF($K224="","⚠ montant manquant",IF(AND($H224&lt;&gt;"",$I224=""),"⚠ client pro : son adresse est obligatoire",IF(AND($E224="Avoir",$K224&gt;0),"⚠ un avoir se saisit en montant négatif",IF(AND($E224="Avoir",$F224=""),"⚠ un avoir doit citer la facture d’origine",IF($O224&lt;0,"⚠ encaissé supérieur au total de la facture","✓")))))))))))</f>
      </c>
    </row>
    <row r="225">
      <c r="A225" s="13"/>
      <c r="B225" s="9">
        <f>IF($A225="","",'Paramètres'!$B$14&amp;'Paramètres'!$B$13&amp;"-"&amp;TEXT($A225,"000"))</f>
      </c>
      <c r="C225" s="12"/>
      <c r="D225" s="12"/>
      <c r="E225" s="10"/>
      <c r="F225" s="10"/>
      <c r="G225" s="10"/>
      <c r="H225" s="10"/>
      <c r="I225" s="10"/>
      <c r="J225" s="10"/>
      <c r="K225" s="11"/>
      <c r="L225" s="8">
        <f>IF($K225="","",IF('Paramètres'!$B$16="Oui",ROUND($K225*'Paramètres'!$B$18,2),0))</f>
      </c>
      <c r="M225" s="8">
        <f>IF($K225="","",$K225+$L225)</f>
      </c>
      <c r="N225" s="8">
        <f>IF($B225="","",SUMIF(Recettes!$C$2:$C$401,$B225,Recettes!$D$2:$D$401))</f>
      </c>
      <c r="O225" s="8">
        <f>IF($B225="","",IF($P225="Annulée",0,ROUND($M225-$N225,2)))</f>
      </c>
      <c r="P225" s="10"/>
      <c r="Q225" s="9">
        <f>IF($C225="","",IF('Paramètres'!$B$16="Oui","TVA "&amp;TEXT('Paramètres'!$B$18*100,"0")&amp;" % — détailler montant HT, TVA et total TTC",IF($C225&gt;=DATE(2026,9,1),"TVA non applicable, art. L. 223-3 du CIBS","TVA non applicable, art. 293 B du CGI")))</f>
      </c>
      <c r="R225" s="9">
        <f>IF($A225="","",IF(COUNTIF(Factures!$A$2:$A$301,$A225)&gt;1,"⚠ numéro en double",IF(AND($A224&lt;&gt;"",$A225&lt;&gt;$A224+1),"⚠ numéro non consécutif",IF($C225="","⚠ date manquante",IF($G225="","⚠ client manquant",IF($J225="","⚠ détail de la prestation manquant",IF($K225="","⚠ montant manquant",IF(AND($H225&lt;&gt;"",$I225=""),"⚠ client pro : son adresse est obligatoire",IF(AND($E225="Avoir",$K225&gt;0),"⚠ un avoir se saisit en montant négatif",IF(AND($E225="Avoir",$F225=""),"⚠ un avoir doit citer la facture d’origine",IF($O225&lt;0,"⚠ encaissé supérieur au total de la facture","✓")))))))))))</f>
      </c>
    </row>
    <row r="226">
      <c r="A226" s="13"/>
      <c r="B226" s="9">
        <f>IF($A226="","",'Paramètres'!$B$14&amp;'Paramètres'!$B$13&amp;"-"&amp;TEXT($A226,"000"))</f>
      </c>
      <c r="C226" s="12"/>
      <c r="D226" s="12"/>
      <c r="E226" s="10"/>
      <c r="F226" s="10"/>
      <c r="G226" s="10"/>
      <c r="H226" s="10"/>
      <c r="I226" s="10"/>
      <c r="J226" s="10"/>
      <c r="K226" s="11"/>
      <c r="L226" s="8">
        <f>IF($K226="","",IF('Paramètres'!$B$16="Oui",ROUND($K226*'Paramètres'!$B$18,2),0))</f>
      </c>
      <c r="M226" s="8">
        <f>IF($K226="","",$K226+$L226)</f>
      </c>
      <c r="N226" s="8">
        <f>IF($B226="","",SUMIF(Recettes!$C$2:$C$401,$B226,Recettes!$D$2:$D$401))</f>
      </c>
      <c r="O226" s="8">
        <f>IF($B226="","",IF($P226="Annulée",0,ROUND($M226-$N226,2)))</f>
      </c>
      <c r="P226" s="10"/>
      <c r="Q226" s="9">
        <f>IF($C226="","",IF('Paramètres'!$B$16="Oui","TVA "&amp;TEXT('Paramètres'!$B$18*100,"0")&amp;" % — détailler montant HT, TVA et total TTC",IF($C226&gt;=DATE(2026,9,1),"TVA non applicable, art. L. 223-3 du CIBS","TVA non applicable, art. 293 B du CGI")))</f>
      </c>
      <c r="R226" s="9">
        <f>IF($A226="","",IF(COUNTIF(Factures!$A$2:$A$301,$A226)&gt;1,"⚠ numéro en double",IF(AND($A225&lt;&gt;"",$A226&lt;&gt;$A225+1),"⚠ numéro non consécutif",IF($C226="","⚠ date manquante",IF($G226="","⚠ client manquant",IF($J226="","⚠ détail de la prestation manquant",IF($K226="","⚠ montant manquant",IF(AND($H226&lt;&gt;"",$I226=""),"⚠ client pro : son adresse est obligatoire",IF(AND($E226="Avoir",$K226&gt;0),"⚠ un avoir se saisit en montant négatif",IF(AND($E226="Avoir",$F226=""),"⚠ un avoir doit citer la facture d’origine",IF($O226&lt;0,"⚠ encaissé supérieur au total de la facture","✓")))))))))))</f>
      </c>
    </row>
    <row r="227">
      <c r="A227" s="13"/>
      <c r="B227" s="9">
        <f>IF($A227="","",'Paramètres'!$B$14&amp;'Paramètres'!$B$13&amp;"-"&amp;TEXT($A227,"000"))</f>
      </c>
      <c r="C227" s="12"/>
      <c r="D227" s="12"/>
      <c r="E227" s="10"/>
      <c r="F227" s="10"/>
      <c r="G227" s="10"/>
      <c r="H227" s="10"/>
      <c r="I227" s="10"/>
      <c r="J227" s="10"/>
      <c r="K227" s="11"/>
      <c r="L227" s="8">
        <f>IF($K227="","",IF('Paramètres'!$B$16="Oui",ROUND($K227*'Paramètres'!$B$18,2),0))</f>
      </c>
      <c r="M227" s="8">
        <f>IF($K227="","",$K227+$L227)</f>
      </c>
      <c r="N227" s="8">
        <f>IF($B227="","",SUMIF(Recettes!$C$2:$C$401,$B227,Recettes!$D$2:$D$401))</f>
      </c>
      <c r="O227" s="8">
        <f>IF($B227="","",IF($P227="Annulée",0,ROUND($M227-$N227,2)))</f>
      </c>
      <c r="P227" s="10"/>
      <c r="Q227" s="9">
        <f>IF($C227="","",IF('Paramètres'!$B$16="Oui","TVA "&amp;TEXT('Paramètres'!$B$18*100,"0")&amp;" % — détailler montant HT, TVA et total TTC",IF($C227&gt;=DATE(2026,9,1),"TVA non applicable, art. L. 223-3 du CIBS","TVA non applicable, art. 293 B du CGI")))</f>
      </c>
      <c r="R227" s="9">
        <f>IF($A227="","",IF(COUNTIF(Factures!$A$2:$A$301,$A227)&gt;1,"⚠ numéro en double",IF(AND($A226&lt;&gt;"",$A227&lt;&gt;$A226+1),"⚠ numéro non consécutif",IF($C227="","⚠ date manquante",IF($G227="","⚠ client manquant",IF($J227="","⚠ détail de la prestation manquant",IF($K227="","⚠ montant manquant",IF(AND($H227&lt;&gt;"",$I227=""),"⚠ client pro : son adresse est obligatoire",IF(AND($E227="Avoir",$K227&gt;0),"⚠ un avoir se saisit en montant négatif",IF(AND($E227="Avoir",$F227=""),"⚠ un avoir doit citer la facture d’origine",IF($O227&lt;0,"⚠ encaissé supérieur au total de la facture","✓")))))))))))</f>
      </c>
    </row>
    <row r="228">
      <c r="A228" s="13"/>
      <c r="B228" s="9">
        <f>IF($A228="","",'Paramètres'!$B$14&amp;'Paramètres'!$B$13&amp;"-"&amp;TEXT($A228,"000"))</f>
      </c>
      <c r="C228" s="12"/>
      <c r="D228" s="12"/>
      <c r="E228" s="10"/>
      <c r="F228" s="10"/>
      <c r="G228" s="10"/>
      <c r="H228" s="10"/>
      <c r="I228" s="10"/>
      <c r="J228" s="10"/>
      <c r="K228" s="11"/>
      <c r="L228" s="8">
        <f>IF($K228="","",IF('Paramètres'!$B$16="Oui",ROUND($K228*'Paramètres'!$B$18,2),0))</f>
      </c>
      <c r="M228" s="8">
        <f>IF($K228="","",$K228+$L228)</f>
      </c>
      <c r="N228" s="8">
        <f>IF($B228="","",SUMIF(Recettes!$C$2:$C$401,$B228,Recettes!$D$2:$D$401))</f>
      </c>
      <c r="O228" s="8">
        <f>IF($B228="","",IF($P228="Annulée",0,ROUND($M228-$N228,2)))</f>
      </c>
      <c r="P228" s="10"/>
      <c r="Q228" s="9">
        <f>IF($C228="","",IF('Paramètres'!$B$16="Oui","TVA "&amp;TEXT('Paramètres'!$B$18*100,"0")&amp;" % — détailler montant HT, TVA et total TTC",IF($C228&gt;=DATE(2026,9,1),"TVA non applicable, art. L. 223-3 du CIBS","TVA non applicable, art. 293 B du CGI")))</f>
      </c>
      <c r="R228" s="9">
        <f>IF($A228="","",IF(COUNTIF(Factures!$A$2:$A$301,$A228)&gt;1,"⚠ numéro en double",IF(AND($A227&lt;&gt;"",$A228&lt;&gt;$A227+1),"⚠ numéro non consécutif",IF($C228="","⚠ date manquante",IF($G228="","⚠ client manquant",IF($J228="","⚠ détail de la prestation manquant",IF($K228="","⚠ montant manquant",IF(AND($H228&lt;&gt;"",$I228=""),"⚠ client pro : son adresse est obligatoire",IF(AND($E228="Avoir",$K228&gt;0),"⚠ un avoir se saisit en montant négatif",IF(AND($E228="Avoir",$F228=""),"⚠ un avoir doit citer la facture d’origine",IF($O228&lt;0,"⚠ encaissé supérieur au total de la facture","✓")))))))))))</f>
      </c>
    </row>
    <row r="229">
      <c r="A229" s="13"/>
      <c r="B229" s="9">
        <f>IF($A229="","",'Paramètres'!$B$14&amp;'Paramètres'!$B$13&amp;"-"&amp;TEXT($A229,"000"))</f>
      </c>
      <c r="C229" s="12"/>
      <c r="D229" s="12"/>
      <c r="E229" s="10"/>
      <c r="F229" s="10"/>
      <c r="G229" s="10"/>
      <c r="H229" s="10"/>
      <c r="I229" s="10"/>
      <c r="J229" s="10"/>
      <c r="K229" s="11"/>
      <c r="L229" s="8">
        <f>IF($K229="","",IF('Paramètres'!$B$16="Oui",ROUND($K229*'Paramètres'!$B$18,2),0))</f>
      </c>
      <c r="M229" s="8">
        <f>IF($K229="","",$K229+$L229)</f>
      </c>
      <c r="N229" s="8">
        <f>IF($B229="","",SUMIF(Recettes!$C$2:$C$401,$B229,Recettes!$D$2:$D$401))</f>
      </c>
      <c r="O229" s="8">
        <f>IF($B229="","",IF($P229="Annulée",0,ROUND($M229-$N229,2)))</f>
      </c>
      <c r="P229" s="10"/>
      <c r="Q229" s="9">
        <f>IF($C229="","",IF('Paramètres'!$B$16="Oui","TVA "&amp;TEXT('Paramètres'!$B$18*100,"0")&amp;" % — détailler montant HT, TVA et total TTC",IF($C229&gt;=DATE(2026,9,1),"TVA non applicable, art. L. 223-3 du CIBS","TVA non applicable, art. 293 B du CGI")))</f>
      </c>
      <c r="R229" s="9">
        <f>IF($A229="","",IF(COUNTIF(Factures!$A$2:$A$301,$A229)&gt;1,"⚠ numéro en double",IF(AND($A228&lt;&gt;"",$A229&lt;&gt;$A228+1),"⚠ numéro non consécutif",IF($C229="","⚠ date manquante",IF($G229="","⚠ client manquant",IF($J229="","⚠ détail de la prestation manquant",IF($K229="","⚠ montant manquant",IF(AND($H229&lt;&gt;"",$I229=""),"⚠ client pro : son adresse est obligatoire",IF(AND($E229="Avoir",$K229&gt;0),"⚠ un avoir se saisit en montant négatif",IF(AND($E229="Avoir",$F229=""),"⚠ un avoir doit citer la facture d’origine",IF($O229&lt;0,"⚠ encaissé supérieur au total de la facture","✓")))))))))))</f>
      </c>
    </row>
    <row r="230">
      <c r="A230" s="13"/>
      <c r="B230" s="9">
        <f>IF($A230="","",'Paramètres'!$B$14&amp;'Paramètres'!$B$13&amp;"-"&amp;TEXT($A230,"000"))</f>
      </c>
      <c r="C230" s="12"/>
      <c r="D230" s="12"/>
      <c r="E230" s="10"/>
      <c r="F230" s="10"/>
      <c r="G230" s="10"/>
      <c r="H230" s="10"/>
      <c r="I230" s="10"/>
      <c r="J230" s="10"/>
      <c r="K230" s="11"/>
      <c r="L230" s="8">
        <f>IF($K230="","",IF('Paramètres'!$B$16="Oui",ROUND($K230*'Paramètres'!$B$18,2),0))</f>
      </c>
      <c r="M230" s="8">
        <f>IF($K230="","",$K230+$L230)</f>
      </c>
      <c r="N230" s="8">
        <f>IF($B230="","",SUMIF(Recettes!$C$2:$C$401,$B230,Recettes!$D$2:$D$401))</f>
      </c>
      <c r="O230" s="8">
        <f>IF($B230="","",IF($P230="Annulée",0,ROUND($M230-$N230,2)))</f>
      </c>
      <c r="P230" s="10"/>
      <c r="Q230" s="9">
        <f>IF($C230="","",IF('Paramètres'!$B$16="Oui","TVA "&amp;TEXT('Paramètres'!$B$18*100,"0")&amp;" % — détailler montant HT, TVA et total TTC",IF($C230&gt;=DATE(2026,9,1),"TVA non applicable, art. L. 223-3 du CIBS","TVA non applicable, art. 293 B du CGI")))</f>
      </c>
      <c r="R230" s="9">
        <f>IF($A230="","",IF(COUNTIF(Factures!$A$2:$A$301,$A230)&gt;1,"⚠ numéro en double",IF(AND($A229&lt;&gt;"",$A230&lt;&gt;$A229+1),"⚠ numéro non consécutif",IF($C230="","⚠ date manquante",IF($G230="","⚠ client manquant",IF($J230="","⚠ détail de la prestation manquant",IF($K230="","⚠ montant manquant",IF(AND($H230&lt;&gt;"",$I230=""),"⚠ client pro : son adresse est obligatoire",IF(AND($E230="Avoir",$K230&gt;0),"⚠ un avoir se saisit en montant négatif",IF(AND($E230="Avoir",$F230=""),"⚠ un avoir doit citer la facture d’origine",IF($O230&lt;0,"⚠ encaissé supérieur au total de la facture","✓")))))))))))</f>
      </c>
    </row>
    <row r="231">
      <c r="A231" s="13"/>
      <c r="B231" s="9">
        <f>IF($A231="","",'Paramètres'!$B$14&amp;'Paramètres'!$B$13&amp;"-"&amp;TEXT($A231,"000"))</f>
      </c>
      <c r="C231" s="12"/>
      <c r="D231" s="12"/>
      <c r="E231" s="10"/>
      <c r="F231" s="10"/>
      <c r="G231" s="10"/>
      <c r="H231" s="10"/>
      <c r="I231" s="10"/>
      <c r="J231" s="10"/>
      <c r="K231" s="11"/>
      <c r="L231" s="8">
        <f>IF($K231="","",IF('Paramètres'!$B$16="Oui",ROUND($K231*'Paramètres'!$B$18,2),0))</f>
      </c>
      <c r="M231" s="8">
        <f>IF($K231="","",$K231+$L231)</f>
      </c>
      <c r="N231" s="8">
        <f>IF($B231="","",SUMIF(Recettes!$C$2:$C$401,$B231,Recettes!$D$2:$D$401))</f>
      </c>
      <c r="O231" s="8">
        <f>IF($B231="","",IF($P231="Annulée",0,ROUND($M231-$N231,2)))</f>
      </c>
      <c r="P231" s="10"/>
      <c r="Q231" s="9">
        <f>IF($C231="","",IF('Paramètres'!$B$16="Oui","TVA "&amp;TEXT('Paramètres'!$B$18*100,"0")&amp;" % — détailler montant HT, TVA et total TTC",IF($C231&gt;=DATE(2026,9,1),"TVA non applicable, art. L. 223-3 du CIBS","TVA non applicable, art. 293 B du CGI")))</f>
      </c>
      <c r="R231" s="9">
        <f>IF($A231="","",IF(COUNTIF(Factures!$A$2:$A$301,$A231)&gt;1,"⚠ numéro en double",IF(AND($A230&lt;&gt;"",$A231&lt;&gt;$A230+1),"⚠ numéro non consécutif",IF($C231="","⚠ date manquante",IF($G231="","⚠ client manquant",IF($J231="","⚠ détail de la prestation manquant",IF($K231="","⚠ montant manquant",IF(AND($H231&lt;&gt;"",$I231=""),"⚠ client pro : son adresse est obligatoire",IF(AND($E231="Avoir",$K231&gt;0),"⚠ un avoir se saisit en montant négatif",IF(AND($E231="Avoir",$F231=""),"⚠ un avoir doit citer la facture d’origine",IF($O231&lt;0,"⚠ encaissé supérieur au total de la facture","✓")))))))))))</f>
      </c>
    </row>
    <row r="232">
      <c r="A232" s="13"/>
      <c r="B232" s="9">
        <f>IF($A232="","",'Paramètres'!$B$14&amp;'Paramètres'!$B$13&amp;"-"&amp;TEXT($A232,"000"))</f>
      </c>
      <c r="C232" s="12"/>
      <c r="D232" s="12"/>
      <c r="E232" s="10"/>
      <c r="F232" s="10"/>
      <c r="G232" s="10"/>
      <c r="H232" s="10"/>
      <c r="I232" s="10"/>
      <c r="J232" s="10"/>
      <c r="K232" s="11"/>
      <c r="L232" s="8">
        <f>IF($K232="","",IF('Paramètres'!$B$16="Oui",ROUND($K232*'Paramètres'!$B$18,2),0))</f>
      </c>
      <c r="M232" s="8">
        <f>IF($K232="","",$K232+$L232)</f>
      </c>
      <c r="N232" s="8">
        <f>IF($B232="","",SUMIF(Recettes!$C$2:$C$401,$B232,Recettes!$D$2:$D$401))</f>
      </c>
      <c r="O232" s="8">
        <f>IF($B232="","",IF($P232="Annulée",0,ROUND($M232-$N232,2)))</f>
      </c>
      <c r="P232" s="10"/>
      <c r="Q232" s="9">
        <f>IF($C232="","",IF('Paramètres'!$B$16="Oui","TVA "&amp;TEXT('Paramètres'!$B$18*100,"0")&amp;" % — détailler montant HT, TVA et total TTC",IF($C232&gt;=DATE(2026,9,1),"TVA non applicable, art. L. 223-3 du CIBS","TVA non applicable, art. 293 B du CGI")))</f>
      </c>
      <c r="R232" s="9">
        <f>IF($A232="","",IF(COUNTIF(Factures!$A$2:$A$301,$A232)&gt;1,"⚠ numéro en double",IF(AND($A231&lt;&gt;"",$A232&lt;&gt;$A231+1),"⚠ numéro non consécutif",IF($C232="","⚠ date manquante",IF($G232="","⚠ client manquant",IF($J232="","⚠ détail de la prestation manquant",IF($K232="","⚠ montant manquant",IF(AND($H232&lt;&gt;"",$I232=""),"⚠ client pro : son adresse est obligatoire",IF(AND($E232="Avoir",$K232&gt;0),"⚠ un avoir se saisit en montant négatif",IF(AND($E232="Avoir",$F232=""),"⚠ un avoir doit citer la facture d’origine",IF($O232&lt;0,"⚠ encaissé supérieur au total de la facture","✓")))))))))))</f>
      </c>
    </row>
    <row r="233">
      <c r="A233" s="13"/>
      <c r="B233" s="9">
        <f>IF($A233="","",'Paramètres'!$B$14&amp;'Paramètres'!$B$13&amp;"-"&amp;TEXT($A233,"000"))</f>
      </c>
      <c r="C233" s="12"/>
      <c r="D233" s="12"/>
      <c r="E233" s="10"/>
      <c r="F233" s="10"/>
      <c r="G233" s="10"/>
      <c r="H233" s="10"/>
      <c r="I233" s="10"/>
      <c r="J233" s="10"/>
      <c r="K233" s="11"/>
      <c r="L233" s="8">
        <f>IF($K233="","",IF('Paramètres'!$B$16="Oui",ROUND($K233*'Paramètres'!$B$18,2),0))</f>
      </c>
      <c r="M233" s="8">
        <f>IF($K233="","",$K233+$L233)</f>
      </c>
      <c r="N233" s="8">
        <f>IF($B233="","",SUMIF(Recettes!$C$2:$C$401,$B233,Recettes!$D$2:$D$401))</f>
      </c>
      <c r="O233" s="8">
        <f>IF($B233="","",IF($P233="Annulée",0,ROUND($M233-$N233,2)))</f>
      </c>
      <c r="P233" s="10"/>
      <c r="Q233" s="9">
        <f>IF($C233="","",IF('Paramètres'!$B$16="Oui","TVA "&amp;TEXT('Paramètres'!$B$18*100,"0")&amp;" % — détailler montant HT, TVA et total TTC",IF($C233&gt;=DATE(2026,9,1),"TVA non applicable, art. L. 223-3 du CIBS","TVA non applicable, art. 293 B du CGI")))</f>
      </c>
      <c r="R233" s="9">
        <f>IF($A233="","",IF(COUNTIF(Factures!$A$2:$A$301,$A233)&gt;1,"⚠ numéro en double",IF(AND($A232&lt;&gt;"",$A233&lt;&gt;$A232+1),"⚠ numéro non consécutif",IF($C233="","⚠ date manquante",IF($G233="","⚠ client manquant",IF($J233="","⚠ détail de la prestation manquant",IF($K233="","⚠ montant manquant",IF(AND($H233&lt;&gt;"",$I233=""),"⚠ client pro : son adresse est obligatoire",IF(AND($E233="Avoir",$K233&gt;0),"⚠ un avoir se saisit en montant négatif",IF(AND($E233="Avoir",$F233=""),"⚠ un avoir doit citer la facture d’origine",IF($O233&lt;0,"⚠ encaissé supérieur au total de la facture","✓")))))))))))</f>
      </c>
    </row>
    <row r="234">
      <c r="A234" s="13"/>
      <c r="B234" s="9">
        <f>IF($A234="","",'Paramètres'!$B$14&amp;'Paramètres'!$B$13&amp;"-"&amp;TEXT($A234,"000"))</f>
      </c>
      <c r="C234" s="12"/>
      <c r="D234" s="12"/>
      <c r="E234" s="10"/>
      <c r="F234" s="10"/>
      <c r="G234" s="10"/>
      <c r="H234" s="10"/>
      <c r="I234" s="10"/>
      <c r="J234" s="10"/>
      <c r="K234" s="11"/>
      <c r="L234" s="8">
        <f>IF($K234="","",IF('Paramètres'!$B$16="Oui",ROUND($K234*'Paramètres'!$B$18,2),0))</f>
      </c>
      <c r="M234" s="8">
        <f>IF($K234="","",$K234+$L234)</f>
      </c>
      <c r="N234" s="8">
        <f>IF($B234="","",SUMIF(Recettes!$C$2:$C$401,$B234,Recettes!$D$2:$D$401))</f>
      </c>
      <c r="O234" s="8">
        <f>IF($B234="","",IF($P234="Annulée",0,ROUND($M234-$N234,2)))</f>
      </c>
      <c r="P234" s="10"/>
      <c r="Q234" s="9">
        <f>IF($C234="","",IF('Paramètres'!$B$16="Oui","TVA "&amp;TEXT('Paramètres'!$B$18*100,"0")&amp;" % — détailler montant HT, TVA et total TTC",IF($C234&gt;=DATE(2026,9,1),"TVA non applicable, art. L. 223-3 du CIBS","TVA non applicable, art. 293 B du CGI")))</f>
      </c>
      <c r="R234" s="9">
        <f>IF($A234="","",IF(COUNTIF(Factures!$A$2:$A$301,$A234)&gt;1,"⚠ numéro en double",IF(AND($A233&lt;&gt;"",$A234&lt;&gt;$A233+1),"⚠ numéro non consécutif",IF($C234="","⚠ date manquante",IF($G234="","⚠ client manquant",IF($J234="","⚠ détail de la prestation manquant",IF($K234="","⚠ montant manquant",IF(AND($H234&lt;&gt;"",$I234=""),"⚠ client pro : son adresse est obligatoire",IF(AND($E234="Avoir",$K234&gt;0),"⚠ un avoir se saisit en montant négatif",IF(AND($E234="Avoir",$F234=""),"⚠ un avoir doit citer la facture d’origine",IF($O234&lt;0,"⚠ encaissé supérieur au total de la facture","✓")))))))))))</f>
      </c>
    </row>
    <row r="235">
      <c r="A235" s="13"/>
      <c r="B235" s="9">
        <f>IF($A235="","",'Paramètres'!$B$14&amp;'Paramètres'!$B$13&amp;"-"&amp;TEXT($A235,"000"))</f>
      </c>
      <c r="C235" s="12"/>
      <c r="D235" s="12"/>
      <c r="E235" s="10"/>
      <c r="F235" s="10"/>
      <c r="G235" s="10"/>
      <c r="H235" s="10"/>
      <c r="I235" s="10"/>
      <c r="J235" s="10"/>
      <c r="K235" s="11"/>
      <c r="L235" s="8">
        <f>IF($K235="","",IF('Paramètres'!$B$16="Oui",ROUND($K235*'Paramètres'!$B$18,2),0))</f>
      </c>
      <c r="M235" s="8">
        <f>IF($K235="","",$K235+$L235)</f>
      </c>
      <c r="N235" s="8">
        <f>IF($B235="","",SUMIF(Recettes!$C$2:$C$401,$B235,Recettes!$D$2:$D$401))</f>
      </c>
      <c r="O235" s="8">
        <f>IF($B235="","",IF($P235="Annulée",0,ROUND($M235-$N235,2)))</f>
      </c>
      <c r="P235" s="10"/>
      <c r="Q235" s="9">
        <f>IF($C235="","",IF('Paramètres'!$B$16="Oui","TVA "&amp;TEXT('Paramètres'!$B$18*100,"0")&amp;" % — détailler montant HT, TVA et total TTC",IF($C235&gt;=DATE(2026,9,1),"TVA non applicable, art. L. 223-3 du CIBS","TVA non applicable, art. 293 B du CGI")))</f>
      </c>
      <c r="R235" s="9">
        <f>IF($A235="","",IF(COUNTIF(Factures!$A$2:$A$301,$A235)&gt;1,"⚠ numéro en double",IF(AND($A234&lt;&gt;"",$A235&lt;&gt;$A234+1),"⚠ numéro non consécutif",IF($C235="","⚠ date manquante",IF($G235="","⚠ client manquant",IF($J235="","⚠ détail de la prestation manquant",IF($K235="","⚠ montant manquant",IF(AND($H235&lt;&gt;"",$I235=""),"⚠ client pro : son adresse est obligatoire",IF(AND($E235="Avoir",$K235&gt;0),"⚠ un avoir se saisit en montant négatif",IF(AND($E235="Avoir",$F235=""),"⚠ un avoir doit citer la facture d’origine",IF($O235&lt;0,"⚠ encaissé supérieur au total de la facture","✓")))))))))))</f>
      </c>
    </row>
    <row r="236">
      <c r="A236" s="13"/>
      <c r="B236" s="9">
        <f>IF($A236="","",'Paramètres'!$B$14&amp;'Paramètres'!$B$13&amp;"-"&amp;TEXT($A236,"000"))</f>
      </c>
      <c r="C236" s="12"/>
      <c r="D236" s="12"/>
      <c r="E236" s="10"/>
      <c r="F236" s="10"/>
      <c r="G236" s="10"/>
      <c r="H236" s="10"/>
      <c r="I236" s="10"/>
      <c r="J236" s="10"/>
      <c r="K236" s="11"/>
      <c r="L236" s="8">
        <f>IF($K236="","",IF('Paramètres'!$B$16="Oui",ROUND($K236*'Paramètres'!$B$18,2),0))</f>
      </c>
      <c r="M236" s="8">
        <f>IF($K236="","",$K236+$L236)</f>
      </c>
      <c r="N236" s="8">
        <f>IF($B236="","",SUMIF(Recettes!$C$2:$C$401,$B236,Recettes!$D$2:$D$401))</f>
      </c>
      <c r="O236" s="8">
        <f>IF($B236="","",IF($P236="Annulée",0,ROUND($M236-$N236,2)))</f>
      </c>
      <c r="P236" s="10"/>
      <c r="Q236" s="9">
        <f>IF($C236="","",IF('Paramètres'!$B$16="Oui","TVA "&amp;TEXT('Paramètres'!$B$18*100,"0")&amp;" % — détailler montant HT, TVA et total TTC",IF($C236&gt;=DATE(2026,9,1),"TVA non applicable, art. L. 223-3 du CIBS","TVA non applicable, art. 293 B du CGI")))</f>
      </c>
      <c r="R236" s="9">
        <f>IF($A236="","",IF(COUNTIF(Factures!$A$2:$A$301,$A236)&gt;1,"⚠ numéro en double",IF(AND($A235&lt;&gt;"",$A236&lt;&gt;$A235+1),"⚠ numéro non consécutif",IF($C236="","⚠ date manquante",IF($G236="","⚠ client manquant",IF($J236="","⚠ détail de la prestation manquant",IF($K236="","⚠ montant manquant",IF(AND($H236&lt;&gt;"",$I236=""),"⚠ client pro : son adresse est obligatoire",IF(AND($E236="Avoir",$K236&gt;0),"⚠ un avoir se saisit en montant négatif",IF(AND($E236="Avoir",$F236=""),"⚠ un avoir doit citer la facture d’origine",IF($O236&lt;0,"⚠ encaissé supérieur au total de la facture","✓")))))))))))</f>
      </c>
    </row>
    <row r="237">
      <c r="A237" s="13"/>
      <c r="B237" s="9">
        <f>IF($A237="","",'Paramètres'!$B$14&amp;'Paramètres'!$B$13&amp;"-"&amp;TEXT($A237,"000"))</f>
      </c>
      <c r="C237" s="12"/>
      <c r="D237" s="12"/>
      <c r="E237" s="10"/>
      <c r="F237" s="10"/>
      <c r="G237" s="10"/>
      <c r="H237" s="10"/>
      <c r="I237" s="10"/>
      <c r="J237" s="10"/>
      <c r="K237" s="11"/>
      <c r="L237" s="8">
        <f>IF($K237="","",IF('Paramètres'!$B$16="Oui",ROUND($K237*'Paramètres'!$B$18,2),0))</f>
      </c>
      <c r="M237" s="8">
        <f>IF($K237="","",$K237+$L237)</f>
      </c>
      <c r="N237" s="8">
        <f>IF($B237="","",SUMIF(Recettes!$C$2:$C$401,$B237,Recettes!$D$2:$D$401))</f>
      </c>
      <c r="O237" s="8">
        <f>IF($B237="","",IF($P237="Annulée",0,ROUND($M237-$N237,2)))</f>
      </c>
      <c r="P237" s="10"/>
      <c r="Q237" s="9">
        <f>IF($C237="","",IF('Paramètres'!$B$16="Oui","TVA "&amp;TEXT('Paramètres'!$B$18*100,"0")&amp;" % — détailler montant HT, TVA et total TTC",IF($C237&gt;=DATE(2026,9,1),"TVA non applicable, art. L. 223-3 du CIBS","TVA non applicable, art. 293 B du CGI")))</f>
      </c>
      <c r="R237" s="9">
        <f>IF($A237="","",IF(COUNTIF(Factures!$A$2:$A$301,$A237)&gt;1,"⚠ numéro en double",IF(AND($A236&lt;&gt;"",$A237&lt;&gt;$A236+1),"⚠ numéro non consécutif",IF($C237="","⚠ date manquante",IF($G237="","⚠ client manquant",IF($J237="","⚠ détail de la prestation manquant",IF($K237="","⚠ montant manquant",IF(AND($H237&lt;&gt;"",$I237=""),"⚠ client pro : son adresse est obligatoire",IF(AND($E237="Avoir",$K237&gt;0),"⚠ un avoir se saisit en montant négatif",IF(AND($E237="Avoir",$F237=""),"⚠ un avoir doit citer la facture d’origine",IF($O237&lt;0,"⚠ encaissé supérieur au total de la facture","✓")))))))))))</f>
      </c>
    </row>
    <row r="238">
      <c r="A238" s="13"/>
      <c r="B238" s="9">
        <f>IF($A238="","",'Paramètres'!$B$14&amp;'Paramètres'!$B$13&amp;"-"&amp;TEXT($A238,"000"))</f>
      </c>
      <c r="C238" s="12"/>
      <c r="D238" s="12"/>
      <c r="E238" s="10"/>
      <c r="F238" s="10"/>
      <c r="G238" s="10"/>
      <c r="H238" s="10"/>
      <c r="I238" s="10"/>
      <c r="J238" s="10"/>
      <c r="K238" s="11"/>
      <c r="L238" s="8">
        <f>IF($K238="","",IF('Paramètres'!$B$16="Oui",ROUND($K238*'Paramètres'!$B$18,2),0))</f>
      </c>
      <c r="M238" s="8">
        <f>IF($K238="","",$K238+$L238)</f>
      </c>
      <c r="N238" s="8">
        <f>IF($B238="","",SUMIF(Recettes!$C$2:$C$401,$B238,Recettes!$D$2:$D$401))</f>
      </c>
      <c r="O238" s="8">
        <f>IF($B238="","",IF($P238="Annulée",0,ROUND($M238-$N238,2)))</f>
      </c>
      <c r="P238" s="10"/>
      <c r="Q238" s="9">
        <f>IF($C238="","",IF('Paramètres'!$B$16="Oui","TVA "&amp;TEXT('Paramètres'!$B$18*100,"0")&amp;" % — détailler montant HT, TVA et total TTC",IF($C238&gt;=DATE(2026,9,1),"TVA non applicable, art. L. 223-3 du CIBS","TVA non applicable, art. 293 B du CGI")))</f>
      </c>
      <c r="R238" s="9">
        <f>IF($A238="","",IF(COUNTIF(Factures!$A$2:$A$301,$A238)&gt;1,"⚠ numéro en double",IF(AND($A237&lt;&gt;"",$A238&lt;&gt;$A237+1),"⚠ numéro non consécutif",IF($C238="","⚠ date manquante",IF($G238="","⚠ client manquant",IF($J238="","⚠ détail de la prestation manquant",IF($K238="","⚠ montant manquant",IF(AND($H238&lt;&gt;"",$I238=""),"⚠ client pro : son adresse est obligatoire",IF(AND($E238="Avoir",$K238&gt;0),"⚠ un avoir se saisit en montant négatif",IF(AND($E238="Avoir",$F238=""),"⚠ un avoir doit citer la facture d’origine",IF($O238&lt;0,"⚠ encaissé supérieur au total de la facture","✓")))))))))))</f>
      </c>
    </row>
    <row r="239">
      <c r="A239" s="13"/>
      <c r="B239" s="9">
        <f>IF($A239="","",'Paramètres'!$B$14&amp;'Paramètres'!$B$13&amp;"-"&amp;TEXT($A239,"000"))</f>
      </c>
      <c r="C239" s="12"/>
      <c r="D239" s="12"/>
      <c r="E239" s="10"/>
      <c r="F239" s="10"/>
      <c r="G239" s="10"/>
      <c r="H239" s="10"/>
      <c r="I239" s="10"/>
      <c r="J239" s="10"/>
      <c r="K239" s="11"/>
      <c r="L239" s="8">
        <f>IF($K239="","",IF('Paramètres'!$B$16="Oui",ROUND($K239*'Paramètres'!$B$18,2),0))</f>
      </c>
      <c r="M239" s="8">
        <f>IF($K239="","",$K239+$L239)</f>
      </c>
      <c r="N239" s="8">
        <f>IF($B239="","",SUMIF(Recettes!$C$2:$C$401,$B239,Recettes!$D$2:$D$401))</f>
      </c>
      <c r="O239" s="8">
        <f>IF($B239="","",IF($P239="Annulée",0,ROUND($M239-$N239,2)))</f>
      </c>
      <c r="P239" s="10"/>
      <c r="Q239" s="9">
        <f>IF($C239="","",IF('Paramètres'!$B$16="Oui","TVA "&amp;TEXT('Paramètres'!$B$18*100,"0")&amp;" % — détailler montant HT, TVA et total TTC",IF($C239&gt;=DATE(2026,9,1),"TVA non applicable, art. L. 223-3 du CIBS","TVA non applicable, art. 293 B du CGI")))</f>
      </c>
      <c r="R239" s="9">
        <f>IF($A239="","",IF(COUNTIF(Factures!$A$2:$A$301,$A239)&gt;1,"⚠ numéro en double",IF(AND($A238&lt;&gt;"",$A239&lt;&gt;$A238+1),"⚠ numéro non consécutif",IF($C239="","⚠ date manquante",IF($G239="","⚠ client manquant",IF($J239="","⚠ détail de la prestation manquant",IF($K239="","⚠ montant manquant",IF(AND($H239&lt;&gt;"",$I239=""),"⚠ client pro : son adresse est obligatoire",IF(AND($E239="Avoir",$K239&gt;0),"⚠ un avoir se saisit en montant négatif",IF(AND($E239="Avoir",$F239=""),"⚠ un avoir doit citer la facture d’origine",IF($O239&lt;0,"⚠ encaissé supérieur au total de la facture","✓")))))))))))</f>
      </c>
    </row>
    <row r="240">
      <c r="A240" s="13"/>
      <c r="B240" s="9">
        <f>IF($A240="","",'Paramètres'!$B$14&amp;'Paramètres'!$B$13&amp;"-"&amp;TEXT($A240,"000"))</f>
      </c>
      <c r="C240" s="12"/>
      <c r="D240" s="12"/>
      <c r="E240" s="10"/>
      <c r="F240" s="10"/>
      <c r="G240" s="10"/>
      <c r="H240" s="10"/>
      <c r="I240" s="10"/>
      <c r="J240" s="10"/>
      <c r="K240" s="11"/>
      <c r="L240" s="8">
        <f>IF($K240="","",IF('Paramètres'!$B$16="Oui",ROUND($K240*'Paramètres'!$B$18,2),0))</f>
      </c>
      <c r="M240" s="8">
        <f>IF($K240="","",$K240+$L240)</f>
      </c>
      <c r="N240" s="8">
        <f>IF($B240="","",SUMIF(Recettes!$C$2:$C$401,$B240,Recettes!$D$2:$D$401))</f>
      </c>
      <c r="O240" s="8">
        <f>IF($B240="","",IF($P240="Annulée",0,ROUND($M240-$N240,2)))</f>
      </c>
      <c r="P240" s="10"/>
      <c r="Q240" s="9">
        <f>IF($C240="","",IF('Paramètres'!$B$16="Oui","TVA "&amp;TEXT('Paramètres'!$B$18*100,"0")&amp;" % — détailler montant HT, TVA et total TTC",IF($C240&gt;=DATE(2026,9,1),"TVA non applicable, art. L. 223-3 du CIBS","TVA non applicable, art. 293 B du CGI")))</f>
      </c>
      <c r="R240" s="9">
        <f>IF($A240="","",IF(COUNTIF(Factures!$A$2:$A$301,$A240)&gt;1,"⚠ numéro en double",IF(AND($A239&lt;&gt;"",$A240&lt;&gt;$A239+1),"⚠ numéro non consécutif",IF($C240="","⚠ date manquante",IF($G240="","⚠ client manquant",IF($J240="","⚠ détail de la prestation manquant",IF($K240="","⚠ montant manquant",IF(AND($H240&lt;&gt;"",$I240=""),"⚠ client pro : son adresse est obligatoire",IF(AND($E240="Avoir",$K240&gt;0),"⚠ un avoir se saisit en montant négatif",IF(AND($E240="Avoir",$F240=""),"⚠ un avoir doit citer la facture d’origine",IF($O240&lt;0,"⚠ encaissé supérieur au total de la facture","✓")))))))))))</f>
      </c>
    </row>
    <row r="241">
      <c r="A241" s="13"/>
      <c r="B241" s="9">
        <f>IF($A241="","",'Paramètres'!$B$14&amp;'Paramètres'!$B$13&amp;"-"&amp;TEXT($A241,"000"))</f>
      </c>
      <c r="C241" s="12"/>
      <c r="D241" s="12"/>
      <c r="E241" s="10"/>
      <c r="F241" s="10"/>
      <c r="G241" s="10"/>
      <c r="H241" s="10"/>
      <c r="I241" s="10"/>
      <c r="J241" s="10"/>
      <c r="K241" s="11"/>
      <c r="L241" s="8">
        <f>IF($K241="","",IF('Paramètres'!$B$16="Oui",ROUND($K241*'Paramètres'!$B$18,2),0))</f>
      </c>
      <c r="M241" s="8">
        <f>IF($K241="","",$K241+$L241)</f>
      </c>
      <c r="N241" s="8">
        <f>IF($B241="","",SUMIF(Recettes!$C$2:$C$401,$B241,Recettes!$D$2:$D$401))</f>
      </c>
      <c r="O241" s="8">
        <f>IF($B241="","",IF($P241="Annulée",0,ROUND($M241-$N241,2)))</f>
      </c>
      <c r="P241" s="10"/>
      <c r="Q241" s="9">
        <f>IF($C241="","",IF('Paramètres'!$B$16="Oui","TVA "&amp;TEXT('Paramètres'!$B$18*100,"0")&amp;" % — détailler montant HT, TVA et total TTC",IF($C241&gt;=DATE(2026,9,1),"TVA non applicable, art. L. 223-3 du CIBS","TVA non applicable, art. 293 B du CGI")))</f>
      </c>
      <c r="R241" s="9">
        <f>IF($A241="","",IF(COUNTIF(Factures!$A$2:$A$301,$A241)&gt;1,"⚠ numéro en double",IF(AND($A240&lt;&gt;"",$A241&lt;&gt;$A240+1),"⚠ numéro non consécutif",IF($C241="","⚠ date manquante",IF($G241="","⚠ client manquant",IF($J241="","⚠ détail de la prestation manquant",IF($K241="","⚠ montant manquant",IF(AND($H241&lt;&gt;"",$I241=""),"⚠ client pro : son adresse est obligatoire",IF(AND($E241="Avoir",$K241&gt;0),"⚠ un avoir se saisit en montant négatif",IF(AND($E241="Avoir",$F241=""),"⚠ un avoir doit citer la facture d’origine",IF($O241&lt;0,"⚠ encaissé supérieur au total de la facture","✓")))))))))))</f>
      </c>
    </row>
    <row r="242">
      <c r="A242" s="13"/>
      <c r="B242" s="9">
        <f>IF($A242="","",'Paramètres'!$B$14&amp;'Paramètres'!$B$13&amp;"-"&amp;TEXT($A242,"000"))</f>
      </c>
      <c r="C242" s="12"/>
      <c r="D242" s="12"/>
      <c r="E242" s="10"/>
      <c r="F242" s="10"/>
      <c r="G242" s="10"/>
      <c r="H242" s="10"/>
      <c r="I242" s="10"/>
      <c r="J242" s="10"/>
      <c r="K242" s="11"/>
      <c r="L242" s="8">
        <f>IF($K242="","",IF('Paramètres'!$B$16="Oui",ROUND($K242*'Paramètres'!$B$18,2),0))</f>
      </c>
      <c r="M242" s="8">
        <f>IF($K242="","",$K242+$L242)</f>
      </c>
      <c r="N242" s="8">
        <f>IF($B242="","",SUMIF(Recettes!$C$2:$C$401,$B242,Recettes!$D$2:$D$401))</f>
      </c>
      <c r="O242" s="8">
        <f>IF($B242="","",IF($P242="Annulée",0,ROUND($M242-$N242,2)))</f>
      </c>
      <c r="P242" s="10"/>
      <c r="Q242" s="9">
        <f>IF($C242="","",IF('Paramètres'!$B$16="Oui","TVA "&amp;TEXT('Paramètres'!$B$18*100,"0")&amp;" % — détailler montant HT, TVA et total TTC",IF($C242&gt;=DATE(2026,9,1),"TVA non applicable, art. L. 223-3 du CIBS","TVA non applicable, art. 293 B du CGI")))</f>
      </c>
      <c r="R242" s="9">
        <f>IF($A242="","",IF(COUNTIF(Factures!$A$2:$A$301,$A242)&gt;1,"⚠ numéro en double",IF(AND($A241&lt;&gt;"",$A242&lt;&gt;$A241+1),"⚠ numéro non consécutif",IF($C242="","⚠ date manquante",IF($G242="","⚠ client manquant",IF($J242="","⚠ détail de la prestation manquant",IF($K242="","⚠ montant manquant",IF(AND($H242&lt;&gt;"",$I242=""),"⚠ client pro : son adresse est obligatoire",IF(AND($E242="Avoir",$K242&gt;0),"⚠ un avoir se saisit en montant négatif",IF(AND($E242="Avoir",$F242=""),"⚠ un avoir doit citer la facture d’origine",IF($O242&lt;0,"⚠ encaissé supérieur au total de la facture","✓")))))))))))</f>
      </c>
    </row>
    <row r="243">
      <c r="A243" s="13"/>
      <c r="B243" s="9">
        <f>IF($A243="","",'Paramètres'!$B$14&amp;'Paramètres'!$B$13&amp;"-"&amp;TEXT($A243,"000"))</f>
      </c>
      <c r="C243" s="12"/>
      <c r="D243" s="12"/>
      <c r="E243" s="10"/>
      <c r="F243" s="10"/>
      <c r="G243" s="10"/>
      <c r="H243" s="10"/>
      <c r="I243" s="10"/>
      <c r="J243" s="10"/>
      <c r="K243" s="11"/>
      <c r="L243" s="8">
        <f>IF($K243="","",IF('Paramètres'!$B$16="Oui",ROUND($K243*'Paramètres'!$B$18,2),0))</f>
      </c>
      <c r="M243" s="8">
        <f>IF($K243="","",$K243+$L243)</f>
      </c>
      <c r="N243" s="8">
        <f>IF($B243="","",SUMIF(Recettes!$C$2:$C$401,$B243,Recettes!$D$2:$D$401))</f>
      </c>
      <c r="O243" s="8">
        <f>IF($B243="","",IF($P243="Annulée",0,ROUND($M243-$N243,2)))</f>
      </c>
      <c r="P243" s="10"/>
      <c r="Q243" s="9">
        <f>IF($C243="","",IF('Paramètres'!$B$16="Oui","TVA "&amp;TEXT('Paramètres'!$B$18*100,"0")&amp;" % — détailler montant HT, TVA et total TTC",IF($C243&gt;=DATE(2026,9,1),"TVA non applicable, art. L. 223-3 du CIBS","TVA non applicable, art. 293 B du CGI")))</f>
      </c>
      <c r="R243" s="9">
        <f>IF($A243="","",IF(COUNTIF(Factures!$A$2:$A$301,$A243)&gt;1,"⚠ numéro en double",IF(AND($A242&lt;&gt;"",$A243&lt;&gt;$A242+1),"⚠ numéro non consécutif",IF($C243="","⚠ date manquante",IF($G243="","⚠ client manquant",IF($J243="","⚠ détail de la prestation manquant",IF($K243="","⚠ montant manquant",IF(AND($H243&lt;&gt;"",$I243=""),"⚠ client pro : son adresse est obligatoire",IF(AND($E243="Avoir",$K243&gt;0),"⚠ un avoir se saisit en montant négatif",IF(AND($E243="Avoir",$F243=""),"⚠ un avoir doit citer la facture d’origine",IF($O243&lt;0,"⚠ encaissé supérieur au total de la facture","✓")))))))))))</f>
      </c>
    </row>
    <row r="244">
      <c r="A244" s="13"/>
      <c r="B244" s="9">
        <f>IF($A244="","",'Paramètres'!$B$14&amp;'Paramètres'!$B$13&amp;"-"&amp;TEXT($A244,"000"))</f>
      </c>
      <c r="C244" s="12"/>
      <c r="D244" s="12"/>
      <c r="E244" s="10"/>
      <c r="F244" s="10"/>
      <c r="G244" s="10"/>
      <c r="H244" s="10"/>
      <c r="I244" s="10"/>
      <c r="J244" s="10"/>
      <c r="K244" s="11"/>
      <c r="L244" s="8">
        <f>IF($K244="","",IF('Paramètres'!$B$16="Oui",ROUND($K244*'Paramètres'!$B$18,2),0))</f>
      </c>
      <c r="M244" s="8">
        <f>IF($K244="","",$K244+$L244)</f>
      </c>
      <c r="N244" s="8">
        <f>IF($B244="","",SUMIF(Recettes!$C$2:$C$401,$B244,Recettes!$D$2:$D$401))</f>
      </c>
      <c r="O244" s="8">
        <f>IF($B244="","",IF($P244="Annulée",0,ROUND($M244-$N244,2)))</f>
      </c>
      <c r="P244" s="10"/>
      <c r="Q244" s="9">
        <f>IF($C244="","",IF('Paramètres'!$B$16="Oui","TVA "&amp;TEXT('Paramètres'!$B$18*100,"0")&amp;" % — détailler montant HT, TVA et total TTC",IF($C244&gt;=DATE(2026,9,1),"TVA non applicable, art. L. 223-3 du CIBS","TVA non applicable, art. 293 B du CGI")))</f>
      </c>
      <c r="R244" s="9">
        <f>IF($A244="","",IF(COUNTIF(Factures!$A$2:$A$301,$A244)&gt;1,"⚠ numéro en double",IF(AND($A243&lt;&gt;"",$A244&lt;&gt;$A243+1),"⚠ numéro non consécutif",IF($C244="","⚠ date manquante",IF($G244="","⚠ client manquant",IF($J244="","⚠ détail de la prestation manquant",IF($K244="","⚠ montant manquant",IF(AND($H244&lt;&gt;"",$I244=""),"⚠ client pro : son adresse est obligatoire",IF(AND($E244="Avoir",$K244&gt;0),"⚠ un avoir se saisit en montant négatif",IF(AND($E244="Avoir",$F244=""),"⚠ un avoir doit citer la facture d’origine",IF($O244&lt;0,"⚠ encaissé supérieur au total de la facture","✓")))))))))))</f>
      </c>
    </row>
    <row r="245">
      <c r="A245" s="13"/>
      <c r="B245" s="9">
        <f>IF($A245="","",'Paramètres'!$B$14&amp;'Paramètres'!$B$13&amp;"-"&amp;TEXT($A245,"000"))</f>
      </c>
      <c r="C245" s="12"/>
      <c r="D245" s="12"/>
      <c r="E245" s="10"/>
      <c r="F245" s="10"/>
      <c r="G245" s="10"/>
      <c r="H245" s="10"/>
      <c r="I245" s="10"/>
      <c r="J245" s="10"/>
      <c r="K245" s="11"/>
      <c r="L245" s="8">
        <f>IF($K245="","",IF('Paramètres'!$B$16="Oui",ROUND($K245*'Paramètres'!$B$18,2),0))</f>
      </c>
      <c r="M245" s="8">
        <f>IF($K245="","",$K245+$L245)</f>
      </c>
      <c r="N245" s="8">
        <f>IF($B245="","",SUMIF(Recettes!$C$2:$C$401,$B245,Recettes!$D$2:$D$401))</f>
      </c>
      <c r="O245" s="8">
        <f>IF($B245="","",IF($P245="Annulée",0,ROUND($M245-$N245,2)))</f>
      </c>
      <c r="P245" s="10"/>
      <c r="Q245" s="9">
        <f>IF($C245="","",IF('Paramètres'!$B$16="Oui","TVA "&amp;TEXT('Paramètres'!$B$18*100,"0")&amp;" % — détailler montant HT, TVA et total TTC",IF($C245&gt;=DATE(2026,9,1),"TVA non applicable, art. L. 223-3 du CIBS","TVA non applicable, art. 293 B du CGI")))</f>
      </c>
      <c r="R245" s="9">
        <f>IF($A245="","",IF(COUNTIF(Factures!$A$2:$A$301,$A245)&gt;1,"⚠ numéro en double",IF(AND($A244&lt;&gt;"",$A245&lt;&gt;$A244+1),"⚠ numéro non consécutif",IF($C245="","⚠ date manquante",IF($G245="","⚠ client manquant",IF($J245="","⚠ détail de la prestation manquant",IF($K245="","⚠ montant manquant",IF(AND($H245&lt;&gt;"",$I245=""),"⚠ client pro : son adresse est obligatoire",IF(AND($E245="Avoir",$K245&gt;0),"⚠ un avoir se saisit en montant négatif",IF(AND($E245="Avoir",$F245=""),"⚠ un avoir doit citer la facture d’origine",IF($O245&lt;0,"⚠ encaissé supérieur au total de la facture","✓")))))))))))</f>
      </c>
    </row>
    <row r="246">
      <c r="A246" s="13"/>
      <c r="B246" s="9">
        <f>IF($A246="","",'Paramètres'!$B$14&amp;'Paramètres'!$B$13&amp;"-"&amp;TEXT($A246,"000"))</f>
      </c>
      <c r="C246" s="12"/>
      <c r="D246" s="12"/>
      <c r="E246" s="10"/>
      <c r="F246" s="10"/>
      <c r="G246" s="10"/>
      <c r="H246" s="10"/>
      <c r="I246" s="10"/>
      <c r="J246" s="10"/>
      <c r="K246" s="11"/>
      <c r="L246" s="8">
        <f>IF($K246="","",IF('Paramètres'!$B$16="Oui",ROUND($K246*'Paramètres'!$B$18,2),0))</f>
      </c>
      <c r="M246" s="8">
        <f>IF($K246="","",$K246+$L246)</f>
      </c>
      <c r="N246" s="8">
        <f>IF($B246="","",SUMIF(Recettes!$C$2:$C$401,$B246,Recettes!$D$2:$D$401))</f>
      </c>
      <c r="O246" s="8">
        <f>IF($B246="","",IF($P246="Annulée",0,ROUND($M246-$N246,2)))</f>
      </c>
      <c r="P246" s="10"/>
      <c r="Q246" s="9">
        <f>IF($C246="","",IF('Paramètres'!$B$16="Oui","TVA "&amp;TEXT('Paramètres'!$B$18*100,"0")&amp;" % — détailler montant HT, TVA et total TTC",IF($C246&gt;=DATE(2026,9,1),"TVA non applicable, art. L. 223-3 du CIBS","TVA non applicable, art. 293 B du CGI")))</f>
      </c>
      <c r="R246" s="9">
        <f>IF($A246="","",IF(COUNTIF(Factures!$A$2:$A$301,$A246)&gt;1,"⚠ numéro en double",IF(AND($A245&lt;&gt;"",$A246&lt;&gt;$A245+1),"⚠ numéro non consécutif",IF($C246="","⚠ date manquante",IF($G246="","⚠ client manquant",IF($J246="","⚠ détail de la prestation manquant",IF($K246="","⚠ montant manquant",IF(AND($H246&lt;&gt;"",$I246=""),"⚠ client pro : son adresse est obligatoire",IF(AND($E246="Avoir",$K246&gt;0),"⚠ un avoir se saisit en montant négatif",IF(AND($E246="Avoir",$F246=""),"⚠ un avoir doit citer la facture d’origine",IF($O246&lt;0,"⚠ encaissé supérieur au total de la facture","✓")))))))))))</f>
      </c>
    </row>
    <row r="247">
      <c r="A247" s="13"/>
      <c r="B247" s="9">
        <f>IF($A247="","",'Paramètres'!$B$14&amp;'Paramètres'!$B$13&amp;"-"&amp;TEXT($A247,"000"))</f>
      </c>
      <c r="C247" s="12"/>
      <c r="D247" s="12"/>
      <c r="E247" s="10"/>
      <c r="F247" s="10"/>
      <c r="G247" s="10"/>
      <c r="H247" s="10"/>
      <c r="I247" s="10"/>
      <c r="J247" s="10"/>
      <c r="K247" s="11"/>
      <c r="L247" s="8">
        <f>IF($K247="","",IF('Paramètres'!$B$16="Oui",ROUND($K247*'Paramètres'!$B$18,2),0))</f>
      </c>
      <c r="M247" s="8">
        <f>IF($K247="","",$K247+$L247)</f>
      </c>
      <c r="N247" s="8">
        <f>IF($B247="","",SUMIF(Recettes!$C$2:$C$401,$B247,Recettes!$D$2:$D$401))</f>
      </c>
      <c r="O247" s="8">
        <f>IF($B247="","",IF($P247="Annulée",0,ROUND($M247-$N247,2)))</f>
      </c>
      <c r="P247" s="10"/>
      <c r="Q247" s="9">
        <f>IF($C247="","",IF('Paramètres'!$B$16="Oui","TVA "&amp;TEXT('Paramètres'!$B$18*100,"0")&amp;" % — détailler montant HT, TVA et total TTC",IF($C247&gt;=DATE(2026,9,1),"TVA non applicable, art. L. 223-3 du CIBS","TVA non applicable, art. 293 B du CGI")))</f>
      </c>
      <c r="R247" s="9">
        <f>IF($A247="","",IF(COUNTIF(Factures!$A$2:$A$301,$A247)&gt;1,"⚠ numéro en double",IF(AND($A246&lt;&gt;"",$A247&lt;&gt;$A246+1),"⚠ numéro non consécutif",IF($C247="","⚠ date manquante",IF($G247="","⚠ client manquant",IF($J247="","⚠ détail de la prestation manquant",IF($K247="","⚠ montant manquant",IF(AND($H247&lt;&gt;"",$I247=""),"⚠ client pro : son adresse est obligatoire",IF(AND($E247="Avoir",$K247&gt;0),"⚠ un avoir se saisit en montant négatif",IF(AND($E247="Avoir",$F247=""),"⚠ un avoir doit citer la facture d’origine",IF($O247&lt;0,"⚠ encaissé supérieur au total de la facture","✓")))))))))))</f>
      </c>
    </row>
    <row r="248">
      <c r="A248" s="13"/>
      <c r="B248" s="9">
        <f>IF($A248="","",'Paramètres'!$B$14&amp;'Paramètres'!$B$13&amp;"-"&amp;TEXT($A248,"000"))</f>
      </c>
      <c r="C248" s="12"/>
      <c r="D248" s="12"/>
      <c r="E248" s="10"/>
      <c r="F248" s="10"/>
      <c r="G248" s="10"/>
      <c r="H248" s="10"/>
      <c r="I248" s="10"/>
      <c r="J248" s="10"/>
      <c r="K248" s="11"/>
      <c r="L248" s="8">
        <f>IF($K248="","",IF('Paramètres'!$B$16="Oui",ROUND($K248*'Paramètres'!$B$18,2),0))</f>
      </c>
      <c r="M248" s="8">
        <f>IF($K248="","",$K248+$L248)</f>
      </c>
      <c r="N248" s="8">
        <f>IF($B248="","",SUMIF(Recettes!$C$2:$C$401,$B248,Recettes!$D$2:$D$401))</f>
      </c>
      <c r="O248" s="8">
        <f>IF($B248="","",IF($P248="Annulée",0,ROUND($M248-$N248,2)))</f>
      </c>
      <c r="P248" s="10"/>
      <c r="Q248" s="9">
        <f>IF($C248="","",IF('Paramètres'!$B$16="Oui","TVA "&amp;TEXT('Paramètres'!$B$18*100,"0")&amp;" % — détailler montant HT, TVA et total TTC",IF($C248&gt;=DATE(2026,9,1),"TVA non applicable, art. L. 223-3 du CIBS","TVA non applicable, art. 293 B du CGI")))</f>
      </c>
      <c r="R248" s="9">
        <f>IF($A248="","",IF(COUNTIF(Factures!$A$2:$A$301,$A248)&gt;1,"⚠ numéro en double",IF(AND($A247&lt;&gt;"",$A248&lt;&gt;$A247+1),"⚠ numéro non consécutif",IF($C248="","⚠ date manquante",IF($G248="","⚠ client manquant",IF($J248="","⚠ détail de la prestation manquant",IF($K248="","⚠ montant manquant",IF(AND($H248&lt;&gt;"",$I248=""),"⚠ client pro : son adresse est obligatoire",IF(AND($E248="Avoir",$K248&gt;0),"⚠ un avoir se saisit en montant négatif",IF(AND($E248="Avoir",$F248=""),"⚠ un avoir doit citer la facture d’origine",IF($O248&lt;0,"⚠ encaissé supérieur au total de la facture","✓")))))))))))</f>
      </c>
    </row>
    <row r="249">
      <c r="A249" s="13"/>
      <c r="B249" s="9">
        <f>IF($A249="","",'Paramètres'!$B$14&amp;'Paramètres'!$B$13&amp;"-"&amp;TEXT($A249,"000"))</f>
      </c>
      <c r="C249" s="12"/>
      <c r="D249" s="12"/>
      <c r="E249" s="10"/>
      <c r="F249" s="10"/>
      <c r="G249" s="10"/>
      <c r="H249" s="10"/>
      <c r="I249" s="10"/>
      <c r="J249" s="10"/>
      <c r="K249" s="11"/>
      <c r="L249" s="8">
        <f>IF($K249="","",IF('Paramètres'!$B$16="Oui",ROUND($K249*'Paramètres'!$B$18,2),0))</f>
      </c>
      <c r="M249" s="8">
        <f>IF($K249="","",$K249+$L249)</f>
      </c>
      <c r="N249" s="8">
        <f>IF($B249="","",SUMIF(Recettes!$C$2:$C$401,$B249,Recettes!$D$2:$D$401))</f>
      </c>
      <c r="O249" s="8">
        <f>IF($B249="","",IF($P249="Annulée",0,ROUND($M249-$N249,2)))</f>
      </c>
      <c r="P249" s="10"/>
      <c r="Q249" s="9">
        <f>IF($C249="","",IF('Paramètres'!$B$16="Oui","TVA "&amp;TEXT('Paramètres'!$B$18*100,"0")&amp;" % — détailler montant HT, TVA et total TTC",IF($C249&gt;=DATE(2026,9,1),"TVA non applicable, art. L. 223-3 du CIBS","TVA non applicable, art. 293 B du CGI")))</f>
      </c>
      <c r="R249" s="9">
        <f>IF($A249="","",IF(COUNTIF(Factures!$A$2:$A$301,$A249)&gt;1,"⚠ numéro en double",IF(AND($A248&lt;&gt;"",$A249&lt;&gt;$A248+1),"⚠ numéro non consécutif",IF($C249="","⚠ date manquante",IF($G249="","⚠ client manquant",IF($J249="","⚠ détail de la prestation manquant",IF($K249="","⚠ montant manquant",IF(AND($H249&lt;&gt;"",$I249=""),"⚠ client pro : son adresse est obligatoire",IF(AND($E249="Avoir",$K249&gt;0),"⚠ un avoir se saisit en montant négatif",IF(AND($E249="Avoir",$F249=""),"⚠ un avoir doit citer la facture d’origine",IF($O249&lt;0,"⚠ encaissé supérieur au total de la facture","✓")))))))))))</f>
      </c>
    </row>
    <row r="250">
      <c r="A250" s="13"/>
      <c r="B250" s="9">
        <f>IF($A250="","",'Paramètres'!$B$14&amp;'Paramètres'!$B$13&amp;"-"&amp;TEXT($A250,"000"))</f>
      </c>
      <c r="C250" s="12"/>
      <c r="D250" s="12"/>
      <c r="E250" s="10"/>
      <c r="F250" s="10"/>
      <c r="G250" s="10"/>
      <c r="H250" s="10"/>
      <c r="I250" s="10"/>
      <c r="J250" s="10"/>
      <c r="K250" s="11"/>
      <c r="L250" s="8">
        <f>IF($K250="","",IF('Paramètres'!$B$16="Oui",ROUND($K250*'Paramètres'!$B$18,2),0))</f>
      </c>
      <c r="M250" s="8">
        <f>IF($K250="","",$K250+$L250)</f>
      </c>
      <c r="N250" s="8">
        <f>IF($B250="","",SUMIF(Recettes!$C$2:$C$401,$B250,Recettes!$D$2:$D$401))</f>
      </c>
      <c r="O250" s="8">
        <f>IF($B250="","",IF($P250="Annulée",0,ROUND($M250-$N250,2)))</f>
      </c>
      <c r="P250" s="10"/>
      <c r="Q250" s="9">
        <f>IF($C250="","",IF('Paramètres'!$B$16="Oui","TVA "&amp;TEXT('Paramètres'!$B$18*100,"0")&amp;" % — détailler montant HT, TVA et total TTC",IF($C250&gt;=DATE(2026,9,1),"TVA non applicable, art. L. 223-3 du CIBS","TVA non applicable, art. 293 B du CGI")))</f>
      </c>
      <c r="R250" s="9">
        <f>IF($A250="","",IF(COUNTIF(Factures!$A$2:$A$301,$A250)&gt;1,"⚠ numéro en double",IF(AND($A249&lt;&gt;"",$A250&lt;&gt;$A249+1),"⚠ numéro non consécutif",IF($C250="","⚠ date manquante",IF($G250="","⚠ client manquant",IF($J250="","⚠ détail de la prestation manquant",IF($K250="","⚠ montant manquant",IF(AND($H250&lt;&gt;"",$I250=""),"⚠ client pro : son adresse est obligatoire",IF(AND($E250="Avoir",$K250&gt;0),"⚠ un avoir se saisit en montant négatif",IF(AND($E250="Avoir",$F250=""),"⚠ un avoir doit citer la facture d’origine",IF($O250&lt;0,"⚠ encaissé supérieur au total de la facture","✓")))))))))))</f>
      </c>
    </row>
    <row r="251">
      <c r="A251" s="13"/>
      <c r="B251" s="9">
        <f>IF($A251="","",'Paramètres'!$B$14&amp;'Paramètres'!$B$13&amp;"-"&amp;TEXT($A251,"000"))</f>
      </c>
      <c r="C251" s="12"/>
      <c r="D251" s="12"/>
      <c r="E251" s="10"/>
      <c r="F251" s="10"/>
      <c r="G251" s="10"/>
      <c r="H251" s="10"/>
      <c r="I251" s="10"/>
      <c r="J251" s="10"/>
      <c r="K251" s="11"/>
      <c r="L251" s="8">
        <f>IF($K251="","",IF('Paramètres'!$B$16="Oui",ROUND($K251*'Paramètres'!$B$18,2),0))</f>
      </c>
      <c r="M251" s="8">
        <f>IF($K251="","",$K251+$L251)</f>
      </c>
      <c r="N251" s="8">
        <f>IF($B251="","",SUMIF(Recettes!$C$2:$C$401,$B251,Recettes!$D$2:$D$401))</f>
      </c>
      <c r="O251" s="8">
        <f>IF($B251="","",IF($P251="Annulée",0,ROUND($M251-$N251,2)))</f>
      </c>
      <c r="P251" s="10"/>
      <c r="Q251" s="9">
        <f>IF($C251="","",IF('Paramètres'!$B$16="Oui","TVA "&amp;TEXT('Paramètres'!$B$18*100,"0")&amp;" % — détailler montant HT, TVA et total TTC",IF($C251&gt;=DATE(2026,9,1),"TVA non applicable, art. L. 223-3 du CIBS","TVA non applicable, art. 293 B du CGI")))</f>
      </c>
      <c r="R251" s="9">
        <f>IF($A251="","",IF(COUNTIF(Factures!$A$2:$A$301,$A251)&gt;1,"⚠ numéro en double",IF(AND($A250&lt;&gt;"",$A251&lt;&gt;$A250+1),"⚠ numéro non consécutif",IF($C251="","⚠ date manquante",IF($G251="","⚠ client manquant",IF($J251="","⚠ détail de la prestation manquant",IF($K251="","⚠ montant manquant",IF(AND($H251&lt;&gt;"",$I251=""),"⚠ client pro : son adresse est obligatoire",IF(AND($E251="Avoir",$K251&gt;0),"⚠ un avoir se saisit en montant négatif",IF(AND($E251="Avoir",$F251=""),"⚠ un avoir doit citer la facture d’origine",IF($O251&lt;0,"⚠ encaissé supérieur au total de la facture","✓")))))))))))</f>
      </c>
    </row>
    <row r="252">
      <c r="A252" s="13"/>
      <c r="B252" s="9">
        <f>IF($A252="","",'Paramètres'!$B$14&amp;'Paramètres'!$B$13&amp;"-"&amp;TEXT($A252,"000"))</f>
      </c>
      <c r="C252" s="12"/>
      <c r="D252" s="12"/>
      <c r="E252" s="10"/>
      <c r="F252" s="10"/>
      <c r="G252" s="10"/>
      <c r="H252" s="10"/>
      <c r="I252" s="10"/>
      <c r="J252" s="10"/>
      <c r="K252" s="11"/>
      <c r="L252" s="8">
        <f>IF($K252="","",IF('Paramètres'!$B$16="Oui",ROUND($K252*'Paramètres'!$B$18,2),0))</f>
      </c>
      <c r="M252" s="8">
        <f>IF($K252="","",$K252+$L252)</f>
      </c>
      <c r="N252" s="8">
        <f>IF($B252="","",SUMIF(Recettes!$C$2:$C$401,$B252,Recettes!$D$2:$D$401))</f>
      </c>
      <c r="O252" s="8">
        <f>IF($B252="","",IF($P252="Annulée",0,ROUND($M252-$N252,2)))</f>
      </c>
      <c r="P252" s="10"/>
      <c r="Q252" s="9">
        <f>IF($C252="","",IF('Paramètres'!$B$16="Oui","TVA "&amp;TEXT('Paramètres'!$B$18*100,"0")&amp;" % — détailler montant HT, TVA et total TTC",IF($C252&gt;=DATE(2026,9,1),"TVA non applicable, art. L. 223-3 du CIBS","TVA non applicable, art. 293 B du CGI")))</f>
      </c>
      <c r="R252" s="9">
        <f>IF($A252="","",IF(COUNTIF(Factures!$A$2:$A$301,$A252)&gt;1,"⚠ numéro en double",IF(AND($A251&lt;&gt;"",$A252&lt;&gt;$A251+1),"⚠ numéro non consécutif",IF($C252="","⚠ date manquante",IF($G252="","⚠ client manquant",IF($J252="","⚠ détail de la prestation manquant",IF($K252="","⚠ montant manquant",IF(AND($H252&lt;&gt;"",$I252=""),"⚠ client pro : son adresse est obligatoire",IF(AND($E252="Avoir",$K252&gt;0),"⚠ un avoir se saisit en montant négatif",IF(AND($E252="Avoir",$F252=""),"⚠ un avoir doit citer la facture d’origine",IF($O252&lt;0,"⚠ encaissé supérieur au total de la facture","✓")))))))))))</f>
      </c>
    </row>
    <row r="253">
      <c r="A253" s="13"/>
      <c r="B253" s="9">
        <f>IF($A253="","",'Paramètres'!$B$14&amp;'Paramètres'!$B$13&amp;"-"&amp;TEXT($A253,"000"))</f>
      </c>
      <c r="C253" s="12"/>
      <c r="D253" s="12"/>
      <c r="E253" s="10"/>
      <c r="F253" s="10"/>
      <c r="G253" s="10"/>
      <c r="H253" s="10"/>
      <c r="I253" s="10"/>
      <c r="J253" s="10"/>
      <c r="K253" s="11"/>
      <c r="L253" s="8">
        <f>IF($K253="","",IF('Paramètres'!$B$16="Oui",ROUND($K253*'Paramètres'!$B$18,2),0))</f>
      </c>
      <c r="M253" s="8">
        <f>IF($K253="","",$K253+$L253)</f>
      </c>
      <c r="N253" s="8">
        <f>IF($B253="","",SUMIF(Recettes!$C$2:$C$401,$B253,Recettes!$D$2:$D$401))</f>
      </c>
      <c r="O253" s="8">
        <f>IF($B253="","",IF($P253="Annulée",0,ROUND($M253-$N253,2)))</f>
      </c>
      <c r="P253" s="10"/>
      <c r="Q253" s="9">
        <f>IF($C253="","",IF('Paramètres'!$B$16="Oui","TVA "&amp;TEXT('Paramètres'!$B$18*100,"0")&amp;" % — détailler montant HT, TVA et total TTC",IF($C253&gt;=DATE(2026,9,1),"TVA non applicable, art. L. 223-3 du CIBS","TVA non applicable, art. 293 B du CGI")))</f>
      </c>
      <c r="R253" s="9">
        <f>IF($A253="","",IF(COUNTIF(Factures!$A$2:$A$301,$A253)&gt;1,"⚠ numéro en double",IF(AND($A252&lt;&gt;"",$A253&lt;&gt;$A252+1),"⚠ numéro non consécutif",IF($C253="","⚠ date manquante",IF($G253="","⚠ client manquant",IF($J253="","⚠ détail de la prestation manquant",IF($K253="","⚠ montant manquant",IF(AND($H253&lt;&gt;"",$I253=""),"⚠ client pro : son adresse est obligatoire",IF(AND($E253="Avoir",$K253&gt;0),"⚠ un avoir se saisit en montant négatif",IF(AND($E253="Avoir",$F253=""),"⚠ un avoir doit citer la facture d’origine",IF($O253&lt;0,"⚠ encaissé supérieur au total de la facture","✓")))))))))))</f>
      </c>
    </row>
    <row r="254">
      <c r="A254" s="13"/>
      <c r="B254" s="9">
        <f>IF($A254="","",'Paramètres'!$B$14&amp;'Paramètres'!$B$13&amp;"-"&amp;TEXT($A254,"000"))</f>
      </c>
      <c r="C254" s="12"/>
      <c r="D254" s="12"/>
      <c r="E254" s="10"/>
      <c r="F254" s="10"/>
      <c r="G254" s="10"/>
      <c r="H254" s="10"/>
      <c r="I254" s="10"/>
      <c r="J254" s="10"/>
      <c r="K254" s="11"/>
      <c r="L254" s="8">
        <f>IF($K254="","",IF('Paramètres'!$B$16="Oui",ROUND($K254*'Paramètres'!$B$18,2),0))</f>
      </c>
      <c r="M254" s="8">
        <f>IF($K254="","",$K254+$L254)</f>
      </c>
      <c r="N254" s="8">
        <f>IF($B254="","",SUMIF(Recettes!$C$2:$C$401,$B254,Recettes!$D$2:$D$401))</f>
      </c>
      <c r="O254" s="8">
        <f>IF($B254="","",IF($P254="Annulée",0,ROUND($M254-$N254,2)))</f>
      </c>
      <c r="P254" s="10"/>
      <c r="Q254" s="9">
        <f>IF($C254="","",IF('Paramètres'!$B$16="Oui","TVA "&amp;TEXT('Paramètres'!$B$18*100,"0")&amp;" % — détailler montant HT, TVA et total TTC",IF($C254&gt;=DATE(2026,9,1),"TVA non applicable, art. L. 223-3 du CIBS","TVA non applicable, art. 293 B du CGI")))</f>
      </c>
      <c r="R254" s="9">
        <f>IF($A254="","",IF(COUNTIF(Factures!$A$2:$A$301,$A254)&gt;1,"⚠ numéro en double",IF(AND($A253&lt;&gt;"",$A254&lt;&gt;$A253+1),"⚠ numéro non consécutif",IF($C254="","⚠ date manquante",IF($G254="","⚠ client manquant",IF($J254="","⚠ détail de la prestation manquant",IF($K254="","⚠ montant manquant",IF(AND($H254&lt;&gt;"",$I254=""),"⚠ client pro : son adresse est obligatoire",IF(AND($E254="Avoir",$K254&gt;0),"⚠ un avoir se saisit en montant négatif",IF(AND($E254="Avoir",$F254=""),"⚠ un avoir doit citer la facture d’origine",IF($O254&lt;0,"⚠ encaissé supérieur au total de la facture","✓")))))))))))</f>
      </c>
    </row>
    <row r="255">
      <c r="A255" s="13"/>
      <c r="B255" s="9">
        <f>IF($A255="","",'Paramètres'!$B$14&amp;'Paramètres'!$B$13&amp;"-"&amp;TEXT($A255,"000"))</f>
      </c>
      <c r="C255" s="12"/>
      <c r="D255" s="12"/>
      <c r="E255" s="10"/>
      <c r="F255" s="10"/>
      <c r="G255" s="10"/>
      <c r="H255" s="10"/>
      <c r="I255" s="10"/>
      <c r="J255" s="10"/>
      <c r="K255" s="11"/>
      <c r="L255" s="8">
        <f>IF($K255="","",IF('Paramètres'!$B$16="Oui",ROUND($K255*'Paramètres'!$B$18,2),0))</f>
      </c>
      <c r="M255" s="8">
        <f>IF($K255="","",$K255+$L255)</f>
      </c>
      <c r="N255" s="8">
        <f>IF($B255="","",SUMIF(Recettes!$C$2:$C$401,$B255,Recettes!$D$2:$D$401))</f>
      </c>
      <c r="O255" s="8">
        <f>IF($B255="","",IF($P255="Annulée",0,ROUND($M255-$N255,2)))</f>
      </c>
      <c r="P255" s="10"/>
      <c r="Q255" s="9">
        <f>IF($C255="","",IF('Paramètres'!$B$16="Oui","TVA "&amp;TEXT('Paramètres'!$B$18*100,"0")&amp;" % — détailler montant HT, TVA et total TTC",IF($C255&gt;=DATE(2026,9,1),"TVA non applicable, art. L. 223-3 du CIBS","TVA non applicable, art. 293 B du CGI")))</f>
      </c>
      <c r="R255" s="9">
        <f>IF($A255="","",IF(COUNTIF(Factures!$A$2:$A$301,$A255)&gt;1,"⚠ numéro en double",IF(AND($A254&lt;&gt;"",$A255&lt;&gt;$A254+1),"⚠ numéro non consécutif",IF($C255="","⚠ date manquante",IF($G255="","⚠ client manquant",IF($J255="","⚠ détail de la prestation manquant",IF($K255="","⚠ montant manquant",IF(AND($H255&lt;&gt;"",$I255=""),"⚠ client pro : son adresse est obligatoire",IF(AND($E255="Avoir",$K255&gt;0),"⚠ un avoir se saisit en montant négatif",IF(AND($E255="Avoir",$F255=""),"⚠ un avoir doit citer la facture d’origine",IF($O255&lt;0,"⚠ encaissé supérieur au total de la facture","✓")))))))))))</f>
      </c>
    </row>
    <row r="256">
      <c r="A256" s="13"/>
      <c r="B256" s="9">
        <f>IF($A256="","",'Paramètres'!$B$14&amp;'Paramètres'!$B$13&amp;"-"&amp;TEXT($A256,"000"))</f>
      </c>
      <c r="C256" s="12"/>
      <c r="D256" s="12"/>
      <c r="E256" s="10"/>
      <c r="F256" s="10"/>
      <c r="G256" s="10"/>
      <c r="H256" s="10"/>
      <c r="I256" s="10"/>
      <c r="J256" s="10"/>
      <c r="K256" s="11"/>
      <c r="L256" s="8">
        <f>IF($K256="","",IF('Paramètres'!$B$16="Oui",ROUND($K256*'Paramètres'!$B$18,2),0))</f>
      </c>
      <c r="M256" s="8">
        <f>IF($K256="","",$K256+$L256)</f>
      </c>
      <c r="N256" s="8">
        <f>IF($B256="","",SUMIF(Recettes!$C$2:$C$401,$B256,Recettes!$D$2:$D$401))</f>
      </c>
      <c r="O256" s="8">
        <f>IF($B256="","",IF($P256="Annulée",0,ROUND($M256-$N256,2)))</f>
      </c>
      <c r="P256" s="10"/>
      <c r="Q256" s="9">
        <f>IF($C256="","",IF('Paramètres'!$B$16="Oui","TVA "&amp;TEXT('Paramètres'!$B$18*100,"0")&amp;" % — détailler montant HT, TVA et total TTC",IF($C256&gt;=DATE(2026,9,1),"TVA non applicable, art. L. 223-3 du CIBS","TVA non applicable, art. 293 B du CGI")))</f>
      </c>
      <c r="R256" s="9">
        <f>IF($A256="","",IF(COUNTIF(Factures!$A$2:$A$301,$A256)&gt;1,"⚠ numéro en double",IF(AND($A255&lt;&gt;"",$A256&lt;&gt;$A255+1),"⚠ numéro non consécutif",IF($C256="","⚠ date manquante",IF($G256="","⚠ client manquant",IF($J256="","⚠ détail de la prestation manquant",IF($K256="","⚠ montant manquant",IF(AND($H256&lt;&gt;"",$I256=""),"⚠ client pro : son adresse est obligatoire",IF(AND($E256="Avoir",$K256&gt;0),"⚠ un avoir se saisit en montant négatif",IF(AND($E256="Avoir",$F256=""),"⚠ un avoir doit citer la facture d’origine",IF($O256&lt;0,"⚠ encaissé supérieur au total de la facture","✓")))))))))))</f>
      </c>
    </row>
    <row r="257">
      <c r="A257" s="13"/>
      <c r="B257" s="9">
        <f>IF($A257="","",'Paramètres'!$B$14&amp;'Paramètres'!$B$13&amp;"-"&amp;TEXT($A257,"000"))</f>
      </c>
      <c r="C257" s="12"/>
      <c r="D257" s="12"/>
      <c r="E257" s="10"/>
      <c r="F257" s="10"/>
      <c r="G257" s="10"/>
      <c r="H257" s="10"/>
      <c r="I257" s="10"/>
      <c r="J257" s="10"/>
      <c r="K257" s="11"/>
      <c r="L257" s="8">
        <f>IF($K257="","",IF('Paramètres'!$B$16="Oui",ROUND($K257*'Paramètres'!$B$18,2),0))</f>
      </c>
      <c r="M257" s="8">
        <f>IF($K257="","",$K257+$L257)</f>
      </c>
      <c r="N257" s="8">
        <f>IF($B257="","",SUMIF(Recettes!$C$2:$C$401,$B257,Recettes!$D$2:$D$401))</f>
      </c>
      <c r="O257" s="8">
        <f>IF($B257="","",IF($P257="Annulée",0,ROUND($M257-$N257,2)))</f>
      </c>
      <c r="P257" s="10"/>
      <c r="Q257" s="9">
        <f>IF($C257="","",IF('Paramètres'!$B$16="Oui","TVA "&amp;TEXT('Paramètres'!$B$18*100,"0")&amp;" % — détailler montant HT, TVA et total TTC",IF($C257&gt;=DATE(2026,9,1),"TVA non applicable, art. L. 223-3 du CIBS","TVA non applicable, art. 293 B du CGI")))</f>
      </c>
      <c r="R257" s="9">
        <f>IF($A257="","",IF(COUNTIF(Factures!$A$2:$A$301,$A257)&gt;1,"⚠ numéro en double",IF(AND($A256&lt;&gt;"",$A257&lt;&gt;$A256+1),"⚠ numéro non consécutif",IF($C257="","⚠ date manquante",IF($G257="","⚠ client manquant",IF($J257="","⚠ détail de la prestation manquant",IF($K257="","⚠ montant manquant",IF(AND($H257&lt;&gt;"",$I257=""),"⚠ client pro : son adresse est obligatoire",IF(AND($E257="Avoir",$K257&gt;0),"⚠ un avoir se saisit en montant négatif",IF(AND($E257="Avoir",$F257=""),"⚠ un avoir doit citer la facture d’origine",IF($O257&lt;0,"⚠ encaissé supérieur au total de la facture","✓")))))))))))</f>
      </c>
    </row>
    <row r="258">
      <c r="A258" s="13"/>
      <c r="B258" s="9">
        <f>IF($A258="","",'Paramètres'!$B$14&amp;'Paramètres'!$B$13&amp;"-"&amp;TEXT($A258,"000"))</f>
      </c>
      <c r="C258" s="12"/>
      <c r="D258" s="12"/>
      <c r="E258" s="10"/>
      <c r="F258" s="10"/>
      <c r="G258" s="10"/>
      <c r="H258" s="10"/>
      <c r="I258" s="10"/>
      <c r="J258" s="10"/>
      <c r="K258" s="11"/>
      <c r="L258" s="8">
        <f>IF($K258="","",IF('Paramètres'!$B$16="Oui",ROUND($K258*'Paramètres'!$B$18,2),0))</f>
      </c>
      <c r="M258" s="8">
        <f>IF($K258="","",$K258+$L258)</f>
      </c>
      <c r="N258" s="8">
        <f>IF($B258="","",SUMIF(Recettes!$C$2:$C$401,$B258,Recettes!$D$2:$D$401))</f>
      </c>
      <c r="O258" s="8">
        <f>IF($B258="","",IF($P258="Annulée",0,ROUND($M258-$N258,2)))</f>
      </c>
      <c r="P258" s="10"/>
      <c r="Q258" s="9">
        <f>IF($C258="","",IF('Paramètres'!$B$16="Oui","TVA "&amp;TEXT('Paramètres'!$B$18*100,"0")&amp;" % — détailler montant HT, TVA et total TTC",IF($C258&gt;=DATE(2026,9,1),"TVA non applicable, art. L. 223-3 du CIBS","TVA non applicable, art. 293 B du CGI")))</f>
      </c>
      <c r="R258" s="9">
        <f>IF($A258="","",IF(COUNTIF(Factures!$A$2:$A$301,$A258)&gt;1,"⚠ numéro en double",IF(AND($A257&lt;&gt;"",$A258&lt;&gt;$A257+1),"⚠ numéro non consécutif",IF($C258="","⚠ date manquante",IF($G258="","⚠ client manquant",IF($J258="","⚠ détail de la prestation manquant",IF($K258="","⚠ montant manquant",IF(AND($H258&lt;&gt;"",$I258=""),"⚠ client pro : son adresse est obligatoire",IF(AND($E258="Avoir",$K258&gt;0),"⚠ un avoir se saisit en montant négatif",IF(AND($E258="Avoir",$F258=""),"⚠ un avoir doit citer la facture d’origine",IF($O258&lt;0,"⚠ encaissé supérieur au total de la facture","✓")))))))))))</f>
      </c>
    </row>
    <row r="259">
      <c r="A259" s="13"/>
      <c r="B259" s="9">
        <f>IF($A259="","",'Paramètres'!$B$14&amp;'Paramètres'!$B$13&amp;"-"&amp;TEXT($A259,"000"))</f>
      </c>
      <c r="C259" s="12"/>
      <c r="D259" s="12"/>
      <c r="E259" s="10"/>
      <c r="F259" s="10"/>
      <c r="G259" s="10"/>
      <c r="H259" s="10"/>
      <c r="I259" s="10"/>
      <c r="J259" s="10"/>
      <c r="K259" s="11"/>
      <c r="L259" s="8">
        <f>IF($K259="","",IF('Paramètres'!$B$16="Oui",ROUND($K259*'Paramètres'!$B$18,2),0))</f>
      </c>
      <c r="M259" s="8">
        <f>IF($K259="","",$K259+$L259)</f>
      </c>
      <c r="N259" s="8">
        <f>IF($B259="","",SUMIF(Recettes!$C$2:$C$401,$B259,Recettes!$D$2:$D$401))</f>
      </c>
      <c r="O259" s="8">
        <f>IF($B259="","",IF($P259="Annulée",0,ROUND($M259-$N259,2)))</f>
      </c>
      <c r="P259" s="10"/>
      <c r="Q259" s="9">
        <f>IF($C259="","",IF('Paramètres'!$B$16="Oui","TVA "&amp;TEXT('Paramètres'!$B$18*100,"0")&amp;" % — détailler montant HT, TVA et total TTC",IF($C259&gt;=DATE(2026,9,1),"TVA non applicable, art. L. 223-3 du CIBS","TVA non applicable, art. 293 B du CGI")))</f>
      </c>
      <c r="R259" s="9">
        <f>IF($A259="","",IF(COUNTIF(Factures!$A$2:$A$301,$A259)&gt;1,"⚠ numéro en double",IF(AND($A258&lt;&gt;"",$A259&lt;&gt;$A258+1),"⚠ numéro non consécutif",IF($C259="","⚠ date manquante",IF($G259="","⚠ client manquant",IF($J259="","⚠ détail de la prestation manquant",IF($K259="","⚠ montant manquant",IF(AND($H259&lt;&gt;"",$I259=""),"⚠ client pro : son adresse est obligatoire",IF(AND($E259="Avoir",$K259&gt;0),"⚠ un avoir se saisit en montant négatif",IF(AND($E259="Avoir",$F259=""),"⚠ un avoir doit citer la facture d’origine",IF($O259&lt;0,"⚠ encaissé supérieur au total de la facture","✓")))))))))))</f>
      </c>
    </row>
    <row r="260">
      <c r="A260" s="13"/>
      <c r="B260" s="9">
        <f>IF($A260="","",'Paramètres'!$B$14&amp;'Paramètres'!$B$13&amp;"-"&amp;TEXT($A260,"000"))</f>
      </c>
      <c r="C260" s="12"/>
      <c r="D260" s="12"/>
      <c r="E260" s="10"/>
      <c r="F260" s="10"/>
      <c r="G260" s="10"/>
      <c r="H260" s="10"/>
      <c r="I260" s="10"/>
      <c r="J260" s="10"/>
      <c r="K260" s="11"/>
      <c r="L260" s="8">
        <f>IF($K260="","",IF('Paramètres'!$B$16="Oui",ROUND($K260*'Paramètres'!$B$18,2),0))</f>
      </c>
      <c r="M260" s="8">
        <f>IF($K260="","",$K260+$L260)</f>
      </c>
      <c r="N260" s="8">
        <f>IF($B260="","",SUMIF(Recettes!$C$2:$C$401,$B260,Recettes!$D$2:$D$401))</f>
      </c>
      <c r="O260" s="8">
        <f>IF($B260="","",IF($P260="Annulée",0,ROUND($M260-$N260,2)))</f>
      </c>
      <c r="P260" s="10"/>
      <c r="Q260" s="9">
        <f>IF($C260="","",IF('Paramètres'!$B$16="Oui","TVA "&amp;TEXT('Paramètres'!$B$18*100,"0")&amp;" % — détailler montant HT, TVA et total TTC",IF($C260&gt;=DATE(2026,9,1),"TVA non applicable, art. L. 223-3 du CIBS","TVA non applicable, art. 293 B du CGI")))</f>
      </c>
      <c r="R260" s="9">
        <f>IF($A260="","",IF(COUNTIF(Factures!$A$2:$A$301,$A260)&gt;1,"⚠ numéro en double",IF(AND($A259&lt;&gt;"",$A260&lt;&gt;$A259+1),"⚠ numéro non consécutif",IF($C260="","⚠ date manquante",IF($G260="","⚠ client manquant",IF($J260="","⚠ détail de la prestation manquant",IF($K260="","⚠ montant manquant",IF(AND($H260&lt;&gt;"",$I260=""),"⚠ client pro : son adresse est obligatoire",IF(AND($E260="Avoir",$K260&gt;0),"⚠ un avoir se saisit en montant négatif",IF(AND($E260="Avoir",$F260=""),"⚠ un avoir doit citer la facture d’origine",IF($O260&lt;0,"⚠ encaissé supérieur au total de la facture","✓")))))))))))</f>
      </c>
    </row>
    <row r="261">
      <c r="A261" s="13"/>
      <c r="B261" s="9">
        <f>IF($A261="","",'Paramètres'!$B$14&amp;'Paramètres'!$B$13&amp;"-"&amp;TEXT($A261,"000"))</f>
      </c>
      <c r="C261" s="12"/>
      <c r="D261" s="12"/>
      <c r="E261" s="10"/>
      <c r="F261" s="10"/>
      <c r="G261" s="10"/>
      <c r="H261" s="10"/>
      <c r="I261" s="10"/>
      <c r="J261" s="10"/>
      <c r="K261" s="11"/>
      <c r="L261" s="8">
        <f>IF($K261="","",IF('Paramètres'!$B$16="Oui",ROUND($K261*'Paramètres'!$B$18,2),0))</f>
      </c>
      <c r="M261" s="8">
        <f>IF($K261="","",$K261+$L261)</f>
      </c>
      <c r="N261" s="8">
        <f>IF($B261="","",SUMIF(Recettes!$C$2:$C$401,$B261,Recettes!$D$2:$D$401))</f>
      </c>
      <c r="O261" s="8">
        <f>IF($B261="","",IF($P261="Annulée",0,ROUND($M261-$N261,2)))</f>
      </c>
      <c r="P261" s="10"/>
      <c r="Q261" s="9">
        <f>IF($C261="","",IF('Paramètres'!$B$16="Oui","TVA "&amp;TEXT('Paramètres'!$B$18*100,"0")&amp;" % — détailler montant HT, TVA et total TTC",IF($C261&gt;=DATE(2026,9,1),"TVA non applicable, art. L. 223-3 du CIBS","TVA non applicable, art. 293 B du CGI")))</f>
      </c>
      <c r="R261" s="9">
        <f>IF($A261="","",IF(COUNTIF(Factures!$A$2:$A$301,$A261)&gt;1,"⚠ numéro en double",IF(AND($A260&lt;&gt;"",$A261&lt;&gt;$A260+1),"⚠ numéro non consécutif",IF($C261="","⚠ date manquante",IF($G261="","⚠ client manquant",IF($J261="","⚠ détail de la prestation manquant",IF($K261="","⚠ montant manquant",IF(AND($H261&lt;&gt;"",$I261=""),"⚠ client pro : son adresse est obligatoire",IF(AND($E261="Avoir",$K261&gt;0),"⚠ un avoir se saisit en montant négatif",IF(AND($E261="Avoir",$F261=""),"⚠ un avoir doit citer la facture d’origine",IF($O261&lt;0,"⚠ encaissé supérieur au total de la facture","✓")))))))))))</f>
      </c>
    </row>
    <row r="262">
      <c r="A262" s="13"/>
      <c r="B262" s="9">
        <f>IF($A262="","",'Paramètres'!$B$14&amp;'Paramètres'!$B$13&amp;"-"&amp;TEXT($A262,"000"))</f>
      </c>
      <c r="C262" s="12"/>
      <c r="D262" s="12"/>
      <c r="E262" s="10"/>
      <c r="F262" s="10"/>
      <c r="G262" s="10"/>
      <c r="H262" s="10"/>
      <c r="I262" s="10"/>
      <c r="J262" s="10"/>
      <c r="K262" s="11"/>
      <c r="L262" s="8">
        <f>IF($K262="","",IF('Paramètres'!$B$16="Oui",ROUND($K262*'Paramètres'!$B$18,2),0))</f>
      </c>
      <c r="M262" s="8">
        <f>IF($K262="","",$K262+$L262)</f>
      </c>
      <c r="N262" s="8">
        <f>IF($B262="","",SUMIF(Recettes!$C$2:$C$401,$B262,Recettes!$D$2:$D$401))</f>
      </c>
      <c r="O262" s="8">
        <f>IF($B262="","",IF($P262="Annulée",0,ROUND($M262-$N262,2)))</f>
      </c>
      <c r="P262" s="10"/>
      <c r="Q262" s="9">
        <f>IF($C262="","",IF('Paramètres'!$B$16="Oui","TVA "&amp;TEXT('Paramètres'!$B$18*100,"0")&amp;" % — détailler montant HT, TVA et total TTC",IF($C262&gt;=DATE(2026,9,1),"TVA non applicable, art. L. 223-3 du CIBS","TVA non applicable, art. 293 B du CGI")))</f>
      </c>
      <c r="R262" s="9">
        <f>IF($A262="","",IF(COUNTIF(Factures!$A$2:$A$301,$A262)&gt;1,"⚠ numéro en double",IF(AND($A261&lt;&gt;"",$A262&lt;&gt;$A261+1),"⚠ numéro non consécutif",IF($C262="","⚠ date manquante",IF($G262="","⚠ client manquant",IF($J262="","⚠ détail de la prestation manquant",IF($K262="","⚠ montant manquant",IF(AND($H262&lt;&gt;"",$I262=""),"⚠ client pro : son adresse est obligatoire",IF(AND($E262="Avoir",$K262&gt;0),"⚠ un avoir se saisit en montant négatif",IF(AND($E262="Avoir",$F262=""),"⚠ un avoir doit citer la facture d’origine",IF($O262&lt;0,"⚠ encaissé supérieur au total de la facture","✓")))))))))))</f>
      </c>
    </row>
    <row r="263">
      <c r="A263" s="13"/>
      <c r="B263" s="9">
        <f>IF($A263="","",'Paramètres'!$B$14&amp;'Paramètres'!$B$13&amp;"-"&amp;TEXT($A263,"000"))</f>
      </c>
      <c r="C263" s="12"/>
      <c r="D263" s="12"/>
      <c r="E263" s="10"/>
      <c r="F263" s="10"/>
      <c r="G263" s="10"/>
      <c r="H263" s="10"/>
      <c r="I263" s="10"/>
      <c r="J263" s="10"/>
      <c r="K263" s="11"/>
      <c r="L263" s="8">
        <f>IF($K263="","",IF('Paramètres'!$B$16="Oui",ROUND($K263*'Paramètres'!$B$18,2),0))</f>
      </c>
      <c r="M263" s="8">
        <f>IF($K263="","",$K263+$L263)</f>
      </c>
      <c r="N263" s="8">
        <f>IF($B263="","",SUMIF(Recettes!$C$2:$C$401,$B263,Recettes!$D$2:$D$401))</f>
      </c>
      <c r="O263" s="8">
        <f>IF($B263="","",IF($P263="Annulée",0,ROUND($M263-$N263,2)))</f>
      </c>
      <c r="P263" s="10"/>
      <c r="Q263" s="9">
        <f>IF($C263="","",IF('Paramètres'!$B$16="Oui","TVA "&amp;TEXT('Paramètres'!$B$18*100,"0")&amp;" % — détailler montant HT, TVA et total TTC",IF($C263&gt;=DATE(2026,9,1),"TVA non applicable, art. L. 223-3 du CIBS","TVA non applicable, art. 293 B du CGI")))</f>
      </c>
      <c r="R263" s="9">
        <f>IF($A263="","",IF(COUNTIF(Factures!$A$2:$A$301,$A263)&gt;1,"⚠ numéro en double",IF(AND($A262&lt;&gt;"",$A263&lt;&gt;$A262+1),"⚠ numéro non consécutif",IF($C263="","⚠ date manquante",IF($G263="","⚠ client manquant",IF($J263="","⚠ détail de la prestation manquant",IF($K263="","⚠ montant manquant",IF(AND($H263&lt;&gt;"",$I263=""),"⚠ client pro : son adresse est obligatoire",IF(AND($E263="Avoir",$K263&gt;0),"⚠ un avoir se saisit en montant négatif",IF(AND($E263="Avoir",$F263=""),"⚠ un avoir doit citer la facture d’origine",IF($O263&lt;0,"⚠ encaissé supérieur au total de la facture","✓")))))))))))</f>
      </c>
    </row>
    <row r="264">
      <c r="A264" s="13"/>
      <c r="B264" s="9">
        <f>IF($A264="","",'Paramètres'!$B$14&amp;'Paramètres'!$B$13&amp;"-"&amp;TEXT($A264,"000"))</f>
      </c>
      <c r="C264" s="12"/>
      <c r="D264" s="12"/>
      <c r="E264" s="10"/>
      <c r="F264" s="10"/>
      <c r="G264" s="10"/>
      <c r="H264" s="10"/>
      <c r="I264" s="10"/>
      <c r="J264" s="10"/>
      <c r="K264" s="11"/>
      <c r="L264" s="8">
        <f>IF($K264="","",IF('Paramètres'!$B$16="Oui",ROUND($K264*'Paramètres'!$B$18,2),0))</f>
      </c>
      <c r="M264" s="8">
        <f>IF($K264="","",$K264+$L264)</f>
      </c>
      <c r="N264" s="8">
        <f>IF($B264="","",SUMIF(Recettes!$C$2:$C$401,$B264,Recettes!$D$2:$D$401))</f>
      </c>
      <c r="O264" s="8">
        <f>IF($B264="","",IF($P264="Annulée",0,ROUND($M264-$N264,2)))</f>
      </c>
      <c r="P264" s="10"/>
      <c r="Q264" s="9">
        <f>IF($C264="","",IF('Paramètres'!$B$16="Oui","TVA "&amp;TEXT('Paramètres'!$B$18*100,"0")&amp;" % — détailler montant HT, TVA et total TTC",IF($C264&gt;=DATE(2026,9,1),"TVA non applicable, art. L. 223-3 du CIBS","TVA non applicable, art. 293 B du CGI")))</f>
      </c>
      <c r="R264" s="9">
        <f>IF($A264="","",IF(COUNTIF(Factures!$A$2:$A$301,$A264)&gt;1,"⚠ numéro en double",IF(AND($A263&lt;&gt;"",$A264&lt;&gt;$A263+1),"⚠ numéro non consécutif",IF($C264="","⚠ date manquante",IF($G264="","⚠ client manquant",IF($J264="","⚠ détail de la prestation manquant",IF($K264="","⚠ montant manquant",IF(AND($H264&lt;&gt;"",$I264=""),"⚠ client pro : son adresse est obligatoire",IF(AND($E264="Avoir",$K264&gt;0),"⚠ un avoir se saisit en montant négatif",IF(AND($E264="Avoir",$F264=""),"⚠ un avoir doit citer la facture d’origine",IF($O264&lt;0,"⚠ encaissé supérieur au total de la facture","✓")))))))))))</f>
      </c>
    </row>
    <row r="265">
      <c r="A265" s="13"/>
      <c r="B265" s="9">
        <f>IF($A265="","",'Paramètres'!$B$14&amp;'Paramètres'!$B$13&amp;"-"&amp;TEXT($A265,"000"))</f>
      </c>
      <c r="C265" s="12"/>
      <c r="D265" s="12"/>
      <c r="E265" s="10"/>
      <c r="F265" s="10"/>
      <c r="G265" s="10"/>
      <c r="H265" s="10"/>
      <c r="I265" s="10"/>
      <c r="J265" s="10"/>
      <c r="K265" s="11"/>
      <c r="L265" s="8">
        <f>IF($K265="","",IF('Paramètres'!$B$16="Oui",ROUND($K265*'Paramètres'!$B$18,2),0))</f>
      </c>
      <c r="M265" s="8">
        <f>IF($K265="","",$K265+$L265)</f>
      </c>
      <c r="N265" s="8">
        <f>IF($B265="","",SUMIF(Recettes!$C$2:$C$401,$B265,Recettes!$D$2:$D$401))</f>
      </c>
      <c r="O265" s="8">
        <f>IF($B265="","",IF($P265="Annulée",0,ROUND($M265-$N265,2)))</f>
      </c>
      <c r="P265" s="10"/>
      <c r="Q265" s="9">
        <f>IF($C265="","",IF('Paramètres'!$B$16="Oui","TVA "&amp;TEXT('Paramètres'!$B$18*100,"0")&amp;" % — détailler montant HT, TVA et total TTC",IF($C265&gt;=DATE(2026,9,1),"TVA non applicable, art. L. 223-3 du CIBS","TVA non applicable, art. 293 B du CGI")))</f>
      </c>
      <c r="R265" s="9">
        <f>IF($A265="","",IF(COUNTIF(Factures!$A$2:$A$301,$A265)&gt;1,"⚠ numéro en double",IF(AND($A264&lt;&gt;"",$A265&lt;&gt;$A264+1),"⚠ numéro non consécutif",IF($C265="","⚠ date manquante",IF($G265="","⚠ client manquant",IF($J265="","⚠ détail de la prestation manquant",IF($K265="","⚠ montant manquant",IF(AND($H265&lt;&gt;"",$I265=""),"⚠ client pro : son adresse est obligatoire",IF(AND($E265="Avoir",$K265&gt;0),"⚠ un avoir se saisit en montant négatif",IF(AND($E265="Avoir",$F265=""),"⚠ un avoir doit citer la facture d’origine",IF($O265&lt;0,"⚠ encaissé supérieur au total de la facture","✓")))))))))))</f>
      </c>
    </row>
    <row r="266">
      <c r="A266" s="13"/>
      <c r="B266" s="9">
        <f>IF($A266="","",'Paramètres'!$B$14&amp;'Paramètres'!$B$13&amp;"-"&amp;TEXT($A266,"000"))</f>
      </c>
      <c r="C266" s="12"/>
      <c r="D266" s="12"/>
      <c r="E266" s="10"/>
      <c r="F266" s="10"/>
      <c r="G266" s="10"/>
      <c r="H266" s="10"/>
      <c r="I266" s="10"/>
      <c r="J266" s="10"/>
      <c r="K266" s="11"/>
      <c r="L266" s="8">
        <f>IF($K266="","",IF('Paramètres'!$B$16="Oui",ROUND($K266*'Paramètres'!$B$18,2),0))</f>
      </c>
      <c r="M266" s="8">
        <f>IF($K266="","",$K266+$L266)</f>
      </c>
      <c r="N266" s="8">
        <f>IF($B266="","",SUMIF(Recettes!$C$2:$C$401,$B266,Recettes!$D$2:$D$401))</f>
      </c>
      <c r="O266" s="8">
        <f>IF($B266="","",IF($P266="Annulée",0,ROUND($M266-$N266,2)))</f>
      </c>
      <c r="P266" s="10"/>
      <c r="Q266" s="9">
        <f>IF($C266="","",IF('Paramètres'!$B$16="Oui","TVA "&amp;TEXT('Paramètres'!$B$18*100,"0")&amp;" % — détailler montant HT, TVA et total TTC",IF($C266&gt;=DATE(2026,9,1),"TVA non applicable, art. L. 223-3 du CIBS","TVA non applicable, art. 293 B du CGI")))</f>
      </c>
      <c r="R266" s="9">
        <f>IF($A266="","",IF(COUNTIF(Factures!$A$2:$A$301,$A266)&gt;1,"⚠ numéro en double",IF(AND($A265&lt;&gt;"",$A266&lt;&gt;$A265+1),"⚠ numéro non consécutif",IF($C266="","⚠ date manquante",IF($G266="","⚠ client manquant",IF($J266="","⚠ détail de la prestation manquant",IF($K266="","⚠ montant manquant",IF(AND($H266&lt;&gt;"",$I266=""),"⚠ client pro : son adresse est obligatoire",IF(AND($E266="Avoir",$K266&gt;0),"⚠ un avoir se saisit en montant négatif",IF(AND($E266="Avoir",$F266=""),"⚠ un avoir doit citer la facture d’origine",IF($O266&lt;0,"⚠ encaissé supérieur au total de la facture","✓")))))))))))</f>
      </c>
    </row>
    <row r="267">
      <c r="A267" s="13"/>
      <c r="B267" s="9">
        <f>IF($A267="","",'Paramètres'!$B$14&amp;'Paramètres'!$B$13&amp;"-"&amp;TEXT($A267,"000"))</f>
      </c>
      <c r="C267" s="12"/>
      <c r="D267" s="12"/>
      <c r="E267" s="10"/>
      <c r="F267" s="10"/>
      <c r="G267" s="10"/>
      <c r="H267" s="10"/>
      <c r="I267" s="10"/>
      <c r="J267" s="10"/>
      <c r="K267" s="11"/>
      <c r="L267" s="8">
        <f>IF($K267="","",IF('Paramètres'!$B$16="Oui",ROUND($K267*'Paramètres'!$B$18,2),0))</f>
      </c>
      <c r="M267" s="8">
        <f>IF($K267="","",$K267+$L267)</f>
      </c>
      <c r="N267" s="8">
        <f>IF($B267="","",SUMIF(Recettes!$C$2:$C$401,$B267,Recettes!$D$2:$D$401))</f>
      </c>
      <c r="O267" s="8">
        <f>IF($B267="","",IF($P267="Annulée",0,ROUND($M267-$N267,2)))</f>
      </c>
      <c r="P267" s="10"/>
      <c r="Q267" s="9">
        <f>IF($C267="","",IF('Paramètres'!$B$16="Oui","TVA "&amp;TEXT('Paramètres'!$B$18*100,"0")&amp;" % — détailler montant HT, TVA et total TTC",IF($C267&gt;=DATE(2026,9,1),"TVA non applicable, art. L. 223-3 du CIBS","TVA non applicable, art. 293 B du CGI")))</f>
      </c>
      <c r="R267" s="9">
        <f>IF($A267="","",IF(COUNTIF(Factures!$A$2:$A$301,$A267)&gt;1,"⚠ numéro en double",IF(AND($A266&lt;&gt;"",$A267&lt;&gt;$A266+1),"⚠ numéro non consécutif",IF($C267="","⚠ date manquante",IF($G267="","⚠ client manquant",IF($J267="","⚠ détail de la prestation manquant",IF($K267="","⚠ montant manquant",IF(AND($H267&lt;&gt;"",$I267=""),"⚠ client pro : son adresse est obligatoire",IF(AND($E267="Avoir",$K267&gt;0),"⚠ un avoir se saisit en montant négatif",IF(AND($E267="Avoir",$F267=""),"⚠ un avoir doit citer la facture d’origine",IF($O267&lt;0,"⚠ encaissé supérieur au total de la facture","✓")))))))))))</f>
      </c>
    </row>
    <row r="268">
      <c r="A268" s="13"/>
      <c r="B268" s="9">
        <f>IF($A268="","",'Paramètres'!$B$14&amp;'Paramètres'!$B$13&amp;"-"&amp;TEXT($A268,"000"))</f>
      </c>
      <c r="C268" s="12"/>
      <c r="D268" s="12"/>
      <c r="E268" s="10"/>
      <c r="F268" s="10"/>
      <c r="G268" s="10"/>
      <c r="H268" s="10"/>
      <c r="I268" s="10"/>
      <c r="J268" s="10"/>
      <c r="K268" s="11"/>
      <c r="L268" s="8">
        <f>IF($K268="","",IF('Paramètres'!$B$16="Oui",ROUND($K268*'Paramètres'!$B$18,2),0))</f>
      </c>
      <c r="M268" s="8">
        <f>IF($K268="","",$K268+$L268)</f>
      </c>
      <c r="N268" s="8">
        <f>IF($B268="","",SUMIF(Recettes!$C$2:$C$401,$B268,Recettes!$D$2:$D$401))</f>
      </c>
      <c r="O268" s="8">
        <f>IF($B268="","",IF($P268="Annulée",0,ROUND($M268-$N268,2)))</f>
      </c>
      <c r="P268" s="10"/>
      <c r="Q268" s="9">
        <f>IF($C268="","",IF('Paramètres'!$B$16="Oui","TVA "&amp;TEXT('Paramètres'!$B$18*100,"0")&amp;" % — détailler montant HT, TVA et total TTC",IF($C268&gt;=DATE(2026,9,1),"TVA non applicable, art. L. 223-3 du CIBS","TVA non applicable, art. 293 B du CGI")))</f>
      </c>
      <c r="R268" s="9">
        <f>IF($A268="","",IF(COUNTIF(Factures!$A$2:$A$301,$A268)&gt;1,"⚠ numéro en double",IF(AND($A267&lt;&gt;"",$A268&lt;&gt;$A267+1),"⚠ numéro non consécutif",IF($C268="","⚠ date manquante",IF($G268="","⚠ client manquant",IF($J268="","⚠ détail de la prestation manquant",IF($K268="","⚠ montant manquant",IF(AND($H268&lt;&gt;"",$I268=""),"⚠ client pro : son adresse est obligatoire",IF(AND($E268="Avoir",$K268&gt;0),"⚠ un avoir se saisit en montant négatif",IF(AND($E268="Avoir",$F268=""),"⚠ un avoir doit citer la facture d’origine",IF($O268&lt;0,"⚠ encaissé supérieur au total de la facture","✓")))))))))))</f>
      </c>
    </row>
    <row r="269">
      <c r="A269" s="13"/>
      <c r="B269" s="9">
        <f>IF($A269="","",'Paramètres'!$B$14&amp;'Paramètres'!$B$13&amp;"-"&amp;TEXT($A269,"000"))</f>
      </c>
      <c r="C269" s="12"/>
      <c r="D269" s="12"/>
      <c r="E269" s="10"/>
      <c r="F269" s="10"/>
      <c r="G269" s="10"/>
      <c r="H269" s="10"/>
      <c r="I269" s="10"/>
      <c r="J269" s="10"/>
      <c r="K269" s="11"/>
      <c r="L269" s="8">
        <f>IF($K269="","",IF('Paramètres'!$B$16="Oui",ROUND($K269*'Paramètres'!$B$18,2),0))</f>
      </c>
      <c r="M269" s="8">
        <f>IF($K269="","",$K269+$L269)</f>
      </c>
      <c r="N269" s="8">
        <f>IF($B269="","",SUMIF(Recettes!$C$2:$C$401,$B269,Recettes!$D$2:$D$401))</f>
      </c>
      <c r="O269" s="8">
        <f>IF($B269="","",IF($P269="Annulée",0,ROUND($M269-$N269,2)))</f>
      </c>
      <c r="P269" s="10"/>
      <c r="Q269" s="9">
        <f>IF($C269="","",IF('Paramètres'!$B$16="Oui","TVA "&amp;TEXT('Paramètres'!$B$18*100,"0")&amp;" % — détailler montant HT, TVA et total TTC",IF($C269&gt;=DATE(2026,9,1),"TVA non applicable, art. L. 223-3 du CIBS","TVA non applicable, art. 293 B du CGI")))</f>
      </c>
      <c r="R269" s="9">
        <f>IF($A269="","",IF(COUNTIF(Factures!$A$2:$A$301,$A269)&gt;1,"⚠ numéro en double",IF(AND($A268&lt;&gt;"",$A269&lt;&gt;$A268+1),"⚠ numéro non consécutif",IF($C269="","⚠ date manquante",IF($G269="","⚠ client manquant",IF($J269="","⚠ détail de la prestation manquant",IF($K269="","⚠ montant manquant",IF(AND($H269&lt;&gt;"",$I269=""),"⚠ client pro : son adresse est obligatoire",IF(AND($E269="Avoir",$K269&gt;0),"⚠ un avoir se saisit en montant négatif",IF(AND($E269="Avoir",$F269=""),"⚠ un avoir doit citer la facture d’origine",IF($O269&lt;0,"⚠ encaissé supérieur au total de la facture","✓")))))))))))</f>
      </c>
    </row>
    <row r="270">
      <c r="A270" s="13"/>
      <c r="B270" s="9">
        <f>IF($A270="","",'Paramètres'!$B$14&amp;'Paramètres'!$B$13&amp;"-"&amp;TEXT($A270,"000"))</f>
      </c>
      <c r="C270" s="12"/>
      <c r="D270" s="12"/>
      <c r="E270" s="10"/>
      <c r="F270" s="10"/>
      <c r="G270" s="10"/>
      <c r="H270" s="10"/>
      <c r="I270" s="10"/>
      <c r="J270" s="10"/>
      <c r="K270" s="11"/>
      <c r="L270" s="8">
        <f>IF($K270="","",IF('Paramètres'!$B$16="Oui",ROUND($K270*'Paramètres'!$B$18,2),0))</f>
      </c>
      <c r="M270" s="8">
        <f>IF($K270="","",$K270+$L270)</f>
      </c>
      <c r="N270" s="8">
        <f>IF($B270="","",SUMIF(Recettes!$C$2:$C$401,$B270,Recettes!$D$2:$D$401))</f>
      </c>
      <c r="O270" s="8">
        <f>IF($B270="","",IF($P270="Annulée",0,ROUND($M270-$N270,2)))</f>
      </c>
      <c r="P270" s="10"/>
      <c r="Q270" s="9">
        <f>IF($C270="","",IF('Paramètres'!$B$16="Oui","TVA "&amp;TEXT('Paramètres'!$B$18*100,"0")&amp;" % — détailler montant HT, TVA et total TTC",IF($C270&gt;=DATE(2026,9,1),"TVA non applicable, art. L. 223-3 du CIBS","TVA non applicable, art. 293 B du CGI")))</f>
      </c>
      <c r="R270" s="9">
        <f>IF($A270="","",IF(COUNTIF(Factures!$A$2:$A$301,$A270)&gt;1,"⚠ numéro en double",IF(AND($A269&lt;&gt;"",$A270&lt;&gt;$A269+1),"⚠ numéro non consécutif",IF($C270="","⚠ date manquante",IF($G270="","⚠ client manquant",IF($J270="","⚠ détail de la prestation manquant",IF($K270="","⚠ montant manquant",IF(AND($H270&lt;&gt;"",$I270=""),"⚠ client pro : son adresse est obligatoire",IF(AND($E270="Avoir",$K270&gt;0),"⚠ un avoir se saisit en montant négatif",IF(AND($E270="Avoir",$F270=""),"⚠ un avoir doit citer la facture d’origine",IF($O270&lt;0,"⚠ encaissé supérieur au total de la facture","✓")))))))))))</f>
      </c>
    </row>
    <row r="271">
      <c r="A271" s="13"/>
      <c r="B271" s="9">
        <f>IF($A271="","",'Paramètres'!$B$14&amp;'Paramètres'!$B$13&amp;"-"&amp;TEXT($A271,"000"))</f>
      </c>
      <c r="C271" s="12"/>
      <c r="D271" s="12"/>
      <c r="E271" s="10"/>
      <c r="F271" s="10"/>
      <c r="G271" s="10"/>
      <c r="H271" s="10"/>
      <c r="I271" s="10"/>
      <c r="J271" s="10"/>
      <c r="K271" s="11"/>
      <c r="L271" s="8">
        <f>IF($K271="","",IF('Paramètres'!$B$16="Oui",ROUND($K271*'Paramètres'!$B$18,2),0))</f>
      </c>
      <c r="M271" s="8">
        <f>IF($K271="","",$K271+$L271)</f>
      </c>
      <c r="N271" s="8">
        <f>IF($B271="","",SUMIF(Recettes!$C$2:$C$401,$B271,Recettes!$D$2:$D$401))</f>
      </c>
      <c r="O271" s="8">
        <f>IF($B271="","",IF($P271="Annulée",0,ROUND($M271-$N271,2)))</f>
      </c>
      <c r="P271" s="10"/>
      <c r="Q271" s="9">
        <f>IF($C271="","",IF('Paramètres'!$B$16="Oui","TVA "&amp;TEXT('Paramètres'!$B$18*100,"0")&amp;" % — détailler montant HT, TVA et total TTC",IF($C271&gt;=DATE(2026,9,1),"TVA non applicable, art. L. 223-3 du CIBS","TVA non applicable, art. 293 B du CGI")))</f>
      </c>
      <c r="R271" s="9">
        <f>IF($A271="","",IF(COUNTIF(Factures!$A$2:$A$301,$A271)&gt;1,"⚠ numéro en double",IF(AND($A270&lt;&gt;"",$A271&lt;&gt;$A270+1),"⚠ numéro non consécutif",IF($C271="","⚠ date manquante",IF($G271="","⚠ client manquant",IF($J271="","⚠ détail de la prestation manquant",IF($K271="","⚠ montant manquant",IF(AND($H271&lt;&gt;"",$I271=""),"⚠ client pro : son adresse est obligatoire",IF(AND($E271="Avoir",$K271&gt;0),"⚠ un avoir se saisit en montant négatif",IF(AND($E271="Avoir",$F271=""),"⚠ un avoir doit citer la facture d’origine",IF($O271&lt;0,"⚠ encaissé supérieur au total de la facture","✓")))))))))))</f>
      </c>
    </row>
    <row r="272">
      <c r="A272" s="13"/>
      <c r="B272" s="9">
        <f>IF($A272="","",'Paramètres'!$B$14&amp;'Paramètres'!$B$13&amp;"-"&amp;TEXT($A272,"000"))</f>
      </c>
      <c r="C272" s="12"/>
      <c r="D272" s="12"/>
      <c r="E272" s="10"/>
      <c r="F272" s="10"/>
      <c r="G272" s="10"/>
      <c r="H272" s="10"/>
      <c r="I272" s="10"/>
      <c r="J272" s="10"/>
      <c r="K272" s="11"/>
      <c r="L272" s="8">
        <f>IF($K272="","",IF('Paramètres'!$B$16="Oui",ROUND($K272*'Paramètres'!$B$18,2),0))</f>
      </c>
      <c r="M272" s="8">
        <f>IF($K272="","",$K272+$L272)</f>
      </c>
      <c r="N272" s="8">
        <f>IF($B272="","",SUMIF(Recettes!$C$2:$C$401,$B272,Recettes!$D$2:$D$401))</f>
      </c>
      <c r="O272" s="8">
        <f>IF($B272="","",IF($P272="Annulée",0,ROUND($M272-$N272,2)))</f>
      </c>
      <c r="P272" s="10"/>
      <c r="Q272" s="9">
        <f>IF($C272="","",IF('Paramètres'!$B$16="Oui","TVA "&amp;TEXT('Paramètres'!$B$18*100,"0")&amp;" % — détailler montant HT, TVA et total TTC",IF($C272&gt;=DATE(2026,9,1),"TVA non applicable, art. L. 223-3 du CIBS","TVA non applicable, art. 293 B du CGI")))</f>
      </c>
      <c r="R272" s="9">
        <f>IF($A272="","",IF(COUNTIF(Factures!$A$2:$A$301,$A272)&gt;1,"⚠ numéro en double",IF(AND($A271&lt;&gt;"",$A272&lt;&gt;$A271+1),"⚠ numéro non consécutif",IF($C272="","⚠ date manquante",IF($G272="","⚠ client manquant",IF($J272="","⚠ détail de la prestation manquant",IF($K272="","⚠ montant manquant",IF(AND($H272&lt;&gt;"",$I272=""),"⚠ client pro : son adresse est obligatoire",IF(AND($E272="Avoir",$K272&gt;0),"⚠ un avoir se saisit en montant négatif",IF(AND($E272="Avoir",$F272=""),"⚠ un avoir doit citer la facture d’origine",IF($O272&lt;0,"⚠ encaissé supérieur au total de la facture","✓")))))))))))</f>
      </c>
    </row>
    <row r="273">
      <c r="A273" s="13"/>
      <c r="B273" s="9">
        <f>IF($A273="","",'Paramètres'!$B$14&amp;'Paramètres'!$B$13&amp;"-"&amp;TEXT($A273,"000"))</f>
      </c>
      <c r="C273" s="12"/>
      <c r="D273" s="12"/>
      <c r="E273" s="10"/>
      <c r="F273" s="10"/>
      <c r="G273" s="10"/>
      <c r="H273" s="10"/>
      <c r="I273" s="10"/>
      <c r="J273" s="10"/>
      <c r="K273" s="11"/>
      <c r="L273" s="8">
        <f>IF($K273="","",IF('Paramètres'!$B$16="Oui",ROUND($K273*'Paramètres'!$B$18,2),0))</f>
      </c>
      <c r="M273" s="8">
        <f>IF($K273="","",$K273+$L273)</f>
      </c>
      <c r="N273" s="8">
        <f>IF($B273="","",SUMIF(Recettes!$C$2:$C$401,$B273,Recettes!$D$2:$D$401))</f>
      </c>
      <c r="O273" s="8">
        <f>IF($B273="","",IF($P273="Annulée",0,ROUND($M273-$N273,2)))</f>
      </c>
      <c r="P273" s="10"/>
      <c r="Q273" s="9">
        <f>IF($C273="","",IF('Paramètres'!$B$16="Oui","TVA "&amp;TEXT('Paramètres'!$B$18*100,"0")&amp;" % — détailler montant HT, TVA et total TTC",IF($C273&gt;=DATE(2026,9,1),"TVA non applicable, art. L. 223-3 du CIBS","TVA non applicable, art. 293 B du CGI")))</f>
      </c>
      <c r="R273" s="9">
        <f>IF($A273="","",IF(COUNTIF(Factures!$A$2:$A$301,$A273)&gt;1,"⚠ numéro en double",IF(AND($A272&lt;&gt;"",$A273&lt;&gt;$A272+1),"⚠ numéro non consécutif",IF($C273="","⚠ date manquante",IF($G273="","⚠ client manquant",IF($J273="","⚠ détail de la prestation manquant",IF($K273="","⚠ montant manquant",IF(AND($H273&lt;&gt;"",$I273=""),"⚠ client pro : son adresse est obligatoire",IF(AND($E273="Avoir",$K273&gt;0),"⚠ un avoir se saisit en montant négatif",IF(AND($E273="Avoir",$F273=""),"⚠ un avoir doit citer la facture d’origine",IF($O273&lt;0,"⚠ encaissé supérieur au total de la facture","✓")))))))))))</f>
      </c>
    </row>
    <row r="274">
      <c r="A274" s="13"/>
      <c r="B274" s="9">
        <f>IF($A274="","",'Paramètres'!$B$14&amp;'Paramètres'!$B$13&amp;"-"&amp;TEXT($A274,"000"))</f>
      </c>
      <c r="C274" s="12"/>
      <c r="D274" s="12"/>
      <c r="E274" s="10"/>
      <c r="F274" s="10"/>
      <c r="G274" s="10"/>
      <c r="H274" s="10"/>
      <c r="I274" s="10"/>
      <c r="J274" s="10"/>
      <c r="K274" s="11"/>
      <c r="L274" s="8">
        <f>IF($K274="","",IF('Paramètres'!$B$16="Oui",ROUND($K274*'Paramètres'!$B$18,2),0))</f>
      </c>
      <c r="M274" s="8">
        <f>IF($K274="","",$K274+$L274)</f>
      </c>
      <c r="N274" s="8">
        <f>IF($B274="","",SUMIF(Recettes!$C$2:$C$401,$B274,Recettes!$D$2:$D$401))</f>
      </c>
      <c r="O274" s="8">
        <f>IF($B274="","",IF($P274="Annulée",0,ROUND($M274-$N274,2)))</f>
      </c>
      <c r="P274" s="10"/>
      <c r="Q274" s="9">
        <f>IF($C274="","",IF('Paramètres'!$B$16="Oui","TVA "&amp;TEXT('Paramètres'!$B$18*100,"0")&amp;" % — détailler montant HT, TVA et total TTC",IF($C274&gt;=DATE(2026,9,1),"TVA non applicable, art. L. 223-3 du CIBS","TVA non applicable, art. 293 B du CGI")))</f>
      </c>
      <c r="R274" s="9">
        <f>IF($A274="","",IF(COUNTIF(Factures!$A$2:$A$301,$A274)&gt;1,"⚠ numéro en double",IF(AND($A273&lt;&gt;"",$A274&lt;&gt;$A273+1),"⚠ numéro non consécutif",IF($C274="","⚠ date manquante",IF($G274="","⚠ client manquant",IF($J274="","⚠ détail de la prestation manquant",IF($K274="","⚠ montant manquant",IF(AND($H274&lt;&gt;"",$I274=""),"⚠ client pro : son adresse est obligatoire",IF(AND($E274="Avoir",$K274&gt;0),"⚠ un avoir se saisit en montant négatif",IF(AND($E274="Avoir",$F274=""),"⚠ un avoir doit citer la facture d’origine",IF($O274&lt;0,"⚠ encaissé supérieur au total de la facture","✓")))))))))))</f>
      </c>
    </row>
    <row r="275">
      <c r="A275" s="13"/>
      <c r="B275" s="9">
        <f>IF($A275="","",'Paramètres'!$B$14&amp;'Paramètres'!$B$13&amp;"-"&amp;TEXT($A275,"000"))</f>
      </c>
      <c r="C275" s="12"/>
      <c r="D275" s="12"/>
      <c r="E275" s="10"/>
      <c r="F275" s="10"/>
      <c r="G275" s="10"/>
      <c r="H275" s="10"/>
      <c r="I275" s="10"/>
      <c r="J275" s="10"/>
      <c r="K275" s="11"/>
      <c r="L275" s="8">
        <f>IF($K275="","",IF('Paramètres'!$B$16="Oui",ROUND($K275*'Paramètres'!$B$18,2),0))</f>
      </c>
      <c r="M275" s="8">
        <f>IF($K275="","",$K275+$L275)</f>
      </c>
      <c r="N275" s="8">
        <f>IF($B275="","",SUMIF(Recettes!$C$2:$C$401,$B275,Recettes!$D$2:$D$401))</f>
      </c>
      <c r="O275" s="8">
        <f>IF($B275="","",IF($P275="Annulée",0,ROUND($M275-$N275,2)))</f>
      </c>
      <c r="P275" s="10"/>
      <c r="Q275" s="9">
        <f>IF($C275="","",IF('Paramètres'!$B$16="Oui","TVA "&amp;TEXT('Paramètres'!$B$18*100,"0")&amp;" % — détailler montant HT, TVA et total TTC",IF($C275&gt;=DATE(2026,9,1),"TVA non applicable, art. L. 223-3 du CIBS","TVA non applicable, art. 293 B du CGI")))</f>
      </c>
      <c r="R275" s="9">
        <f>IF($A275="","",IF(COUNTIF(Factures!$A$2:$A$301,$A275)&gt;1,"⚠ numéro en double",IF(AND($A274&lt;&gt;"",$A275&lt;&gt;$A274+1),"⚠ numéro non consécutif",IF($C275="","⚠ date manquante",IF($G275="","⚠ client manquant",IF($J275="","⚠ détail de la prestation manquant",IF($K275="","⚠ montant manquant",IF(AND($H275&lt;&gt;"",$I275=""),"⚠ client pro : son adresse est obligatoire",IF(AND($E275="Avoir",$K275&gt;0),"⚠ un avoir se saisit en montant négatif",IF(AND($E275="Avoir",$F275=""),"⚠ un avoir doit citer la facture d’origine",IF($O275&lt;0,"⚠ encaissé supérieur au total de la facture","✓")))))))))))</f>
      </c>
    </row>
    <row r="276">
      <c r="A276" s="13"/>
      <c r="B276" s="9">
        <f>IF($A276="","",'Paramètres'!$B$14&amp;'Paramètres'!$B$13&amp;"-"&amp;TEXT($A276,"000"))</f>
      </c>
      <c r="C276" s="12"/>
      <c r="D276" s="12"/>
      <c r="E276" s="10"/>
      <c r="F276" s="10"/>
      <c r="G276" s="10"/>
      <c r="H276" s="10"/>
      <c r="I276" s="10"/>
      <c r="J276" s="10"/>
      <c r="K276" s="11"/>
      <c r="L276" s="8">
        <f>IF($K276="","",IF('Paramètres'!$B$16="Oui",ROUND($K276*'Paramètres'!$B$18,2),0))</f>
      </c>
      <c r="M276" s="8">
        <f>IF($K276="","",$K276+$L276)</f>
      </c>
      <c r="N276" s="8">
        <f>IF($B276="","",SUMIF(Recettes!$C$2:$C$401,$B276,Recettes!$D$2:$D$401))</f>
      </c>
      <c r="O276" s="8">
        <f>IF($B276="","",IF($P276="Annulée",0,ROUND($M276-$N276,2)))</f>
      </c>
      <c r="P276" s="10"/>
      <c r="Q276" s="9">
        <f>IF($C276="","",IF('Paramètres'!$B$16="Oui","TVA "&amp;TEXT('Paramètres'!$B$18*100,"0")&amp;" % — détailler montant HT, TVA et total TTC",IF($C276&gt;=DATE(2026,9,1),"TVA non applicable, art. L. 223-3 du CIBS","TVA non applicable, art. 293 B du CGI")))</f>
      </c>
      <c r="R276" s="9">
        <f>IF($A276="","",IF(COUNTIF(Factures!$A$2:$A$301,$A276)&gt;1,"⚠ numéro en double",IF(AND($A275&lt;&gt;"",$A276&lt;&gt;$A275+1),"⚠ numéro non consécutif",IF($C276="","⚠ date manquante",IF($G276="","⚠ client manquant",IF($J276="","⚠ détail de la prestation manquant",IF($K276="","⚠ montant manquant",IF(AND($H276&lt;&gt;"",$I276=""),"⚠ client pro : son adresse est obligatoire",IF(AND($E276="Avoir",$K276&gt;0),"⚠ un avoir se saisit en montant négatif",IF(AND($E276="Avoir",$F276=""),"⚠ un avoir doit citer la facture d’origine",IF($O276&lt;0,"⚠ encaissé supérieur au total de la facture","✓")))))))))))</f>
      </c>
    </row>
    <row r="277">
      <c r="A277" s="13"/>
      <c r="B277" s="9">
        <f>IF($A277="","",'Paramètres'!$B$14&amp;'Paramètres'!$B$13&amp;"-"&amp;TEXT($A277,"000"))</f>
      </c>
      <c r="C277" s="12"/>
      <c r="D277" s="12"/>
      <c r="E277" s="10"/>
      <c r="F277" s="10"/>
      <c r="G277" s="10"/>
      <c r="H277" s="10"/>
      <c r="I277" s="10"/>
      <c r="J277" s="10"/>
      <c r="K277" s="11"/>
      <c r="L277" s="8">
        <f>IF($K277="","",IF('Paramètres'!$B$16="Oui",ROUND($K277*'Paramètres'!$B$18,2),0))</f>
      </c>
      <c r="M277" s="8">
        <f>IF($K277="","",$K277+$L277)</f>
      </c>
      <c r="N277" s="8">
        <f>IF($B277="","",SUMIF(Recettes!$C$2:$C$401,$B277,Recettes!$D$2:$D$401))</f>
      </c>
      <c r="O277" s="8">
        <f>IF($B277="","",IF($P277="Annulée",0,ROUND($M277-$N277,2)))</f>
      </c>
      <c r="P277" s="10"/>
      <c r="Q277" s="9">
        <f>IF($C277="","",IF('Paramètres'!$B$16="Oui","TVA "&amp;TEXT('Paramètres'!$B$18*100,"0")&amp;" % — détailler montant HT, TVA et total TTC",IF($C277&gt;=DATE(2026,9,1),"TVA non applicable, art. L. 223-3 du CIBS","TVA non applicable, art. 293 B du CGI")))</f>
      </c>
      <c r="R277" s="9">
        <f>IF($A277="","",IF(COUNTIF(Factures!$A$2:$A$301,$A277)&gt;1,"⚠ numéro en double",IF(AND($A276&lt;&gt;"",$A277&lt;&gt;$A276+1),"⚠ numéro non consécutif",IF($C277="","⚠ date manquante",IF($G277="","⚠ client manquant",IF($J277="","⚠ détail de la prestation manquant",IF($K277="","⚠ montant manquant",IF(AND($H277&lt;&gt;"",$I277=""),"⚠ client pro : son adresse est obligatoire",IF(AND($E277="Avoir",$K277&gt;0),"⚠ un avoir se saisit en montant négatif",IF(AND($E277="Avoir",$F277=""),"⚠ un avoir doit citer la facture d’origine",IF($O277&lt;0,"⚠ encaissé supérieur au total de la facture","✓")))))))))))</f>
      </c>
    </row>
    <row r="278">
      <c r="A278" s="13"/>
      <c r="B278" s="9">
        <f>IF($A278="","",'Paramètres'!$B$14&amp;'Paramètres'!$B$13&amp;"-"&amp;TEXT($A278,"000"))</f>
      </c>
      <c r="C278" s="12"/>
      <c r="D278" s="12"/>
      <c r="E278" s="10"/>
      <c r="F278" s="10"/>
      <c r="G278" s="10"/>
      <c r="H278" s="10"/>
      <c r="I278" s="10"/>
      <c r="J278" s="10"/>
      <c r="K278" s="11"/>
      <c r="L278" s="8">
        <f>IF($K278="","",IF('Paramètres'!$B$16="Oui",ROUND($K278*'Paramètres'!$B$18,2),0))</f>
      </c>
      <c r="M278" s="8">
        <f>IF($K278="","",$K278+$L278)</f>
      </c>
      <c r="N278" s="8">
        <f>IF($B278="","",SUMIF(Recettes!$C$2:$C$401,$B278,Recettes!$D$2:$D$401))</f>
      </c>
      <c r="O278" s="8">
        <f>IF($B278="","",IF($P278="Annulée",0,ROUND($M278-$N278,2)))</f>
      </c>
      <c r="P278" s="10"/>
      <c r="Q278" s="9">
        <f>IF($C278="","",IF('Paramètres'!$B$16="Oui","TVA "&amp;TEXT('Paramètres'!$B$18*100,"0")&amp;" % — détailler montant HT, TVA et total TTC",IF($C278&gt;=DATE(2026,9,1),"TVA non applicable, art. L. 223-3 du CIBS","TVA non applicable, art. 293 B du CGI")))</f>
      </c>
      <c r="R278" s="9">
        <f>IF($A278="","",IF(COUNTIF(Factures!$A$2:$A$301,$A278)&gt;1,"⚠ numéro en double",IF(AND($A277&lt;&gt;"",$A278&lt;&gt;$A277+1),"⚠ numéro non consécutif",IF($C278="","⚠ date manquante",IF($G278="","⚠ client manquant",IF($J278="","⚠ détail de la prestation manquant",IF($K278="","⚠ montant manquant",IF(AND($H278&lt;&gt;"",$I278=""),"⚠ client pro : son adresse est obligatoire",IF(AND($E278="Avoir",$K278&gt;0),"⚠ un avoir se saisit en montant négatif",IF(AND($E278="Avoir",$F278=""),"⚠ un avoir doit citer la facture d’origine",IF($O278&lt;0,"⚠ encaissé supérieur au total de la facture","✓")))))))))))</f>
      </c>
    </row>
    <row r="279">
      <c r="A279" s="13"/>
      <c r="B279" s="9">
        <f>IF($A279="","",'Paramètres'!$B$14&amp;'Paramètres'!$B$13&amp;"-"&amp;TEXT($A279,"000"))</f>
      </c>
      <c r="C279" s="12"/>
      <c r="D279" s="12"/>
      <c r="E279" s="10"/>
      <c r="F279" s="10"/>
      <c r="G279" s="10"/>
      <c r="H279" s="10"/>
      <c r="I279" s="10"/>
      <c r="J279" s="10"/>
      <c r="K279" s="11"/>
      <c r="L279" s="8">
        <f>IF($K279="","",IF('Paramètres'!$B$16="Oui",ROUND($K279*'Paramètres'!$B$18,2),0))</f>
      </c>
      <c r="M279" s="8">
        <f>IF($K279="","",$K279+$L279)</f>
      </c>
      <c r="N279" s="8">
        <f>IF($B279="","",SUMIF(Recettes!$C$2:$C$401,$B279,Recettes!$D$2:$D$401))</f>
      </c>
      <c r="O279" s="8">
        <f>IF($B279="","",IF($P279="Annulée",0,ROUND($M279-$N279,2)))</f>
      </c>
      <c r="P279" s="10"/>
      <c r="Q279" s="9">
        <f>IF($C279="","",IF('Paramètres'!$B$16="Oui","TVA "&amp;TEXT('Paramètres'!$B$18*100,"0")&amp;" % — détailler montant HT, TVA et total TTC",IF($C279&gt;=DATE(2026,9,1),"TVA non applicable, art. L. 223-3 du CIBS","TVA non applicable, art. 293 B du CGI")))</f>
      </c>
      <c r="R279" s="9">
        <f>IF($A279="","",IF(COUNTIF(Factures!$A$2:$A$301,$A279)&gt;1,"⚠ numéro en double",IF(AND($A278&lt;&gt;"",$A279&lt;&gt;$A278+1),"⚠ numéro non consécutif",IF($C279="","⚠ date manquante",IF($G279="","⚠ client manquant",IF($J279="","⚠ détail de la prestation manquant",IF($K279="","⚠ montant manquant",IF(AND($H279&lt;&gt;"",$I279=""),"⚠ client pro : son adresse est obligatoire",IF(AND($E279="Avoir",$K279&gt;0),"⚠ un avoir se saisit en montant négatif",IF(AND($E279="Avoir",$F279=""),"⚠ un avoir doit citer la facture d’origine",IF($O279&lt;0,"⚠ encaissé supérieur au total de la facture","✓")))))))))))</f>
      </c>
    </row>
    <row r="280">
      <c r="A280" s="13"/>
      <c r="B280" s="9">
        <f>IF($A280="","",'Paramètres'!$B$14&amp;'Paramètres'!$B$13&amp;"-"&amp;TEXT($A280,"000"))</f>
      </c>
      <c r="C280" s="12"/>
      <c r="D280" s="12"/>
      <c r="E280" s="10"/>
      <c r="F280" s="10"/>
      <c r="G280" s="10"/>
      <c r="H280" s="10"/>
      <c r="I280" s="10"/>
      <c r="J280" s="10"/>
      <c r="K280" s="11"/>
      <c r="L280" s="8">
        <f>IF($K280="","",IF('Paramètres'!$B$16="Oui",ROUND($K280*'Paramètres'!$B$18,2),0))</f>
      </c>
      <c r="M280" s="8">
        <f>IF($K280="","",$K280+$L280)</f>
      </c>
      <c r="N280" s="8">
        <f>IF($B280="","",SUMIF(Recettes!$C$2:$C$401,$B280,Recettes!$D$2:$D$401))</f>
      </c>
      <c r="O280" s="8">
        <f>IF($B280="","",IF($P280="Annulée",0,ROUND($M280-$N280,2)))</f>
      </c>
      <c r="P280" s="10"/>
      <c r="Q280" s="9">
        <f>IF($C280="","",IF('Paramètres'!$B$16="Oui","TVA "&amp;TEXT('Paramètres'!$B$18*100,"0")&amp;" % — détailler montant HT, TVA et total TTC",IF($C280&gt;=DATE(2026,9,1),"TVA non applicable, art. L. 223-3 du CIBS","TVA non applicable, art. 293 B du CGI")))</f>
      </c>
      <c r="R280" s="9">
        <f>IF($A280="","",IF(COUNTIF(Factures!$A$2:$A$301,$A280)&gt;1,"⚠ numéro en double",IF(AND($A279&lt;&gt;"",$A280&lt;&gt;$A279+1),"⚠ numéro non consécutif",IF($C280="","⚠ date manquante",IF($G280="","⚠ client manquant",IF($J280="","⚠ détail de la prestation manquant",IF($K280="","⚠ montant manquant",IF(AND($H280&lt;&gt;"",$I280=""),"⚠ client pro : son adresse est obligatoire",IF(AND($E280="Avoir",$K280&gt;0),"⚠ un avoir se saisit en montant négatif",IF(AND($E280="Avoir",$F280=""),"⚠ un avoir doit citer la facture d’origine",IF($O280&lt;0,"⚠ encaissé supérieur au total de la facture","✓")))))))))))</f>
      </c>
    </row>
    <row r="281">
      <c r="A281" s="13"/>
      <c r="B281" s="9">
        <f>IF($A281="","",'Paramètres'!$B$14&amp;'Paramètres'!$B$13&amp;"-"&amp;TEXT($A281,"000"))</f>
      </c>
      <c r="C281" s="12"/>
      <c r="D281" s="12"/>
      <c r="E281" s="10"/>
      <c r="F281" s="10"/>
      <c r="G281" s="10"/>
      <c r="H281" s="10"/>
      <c r="I281" s="10"/>
      <c r="J281" s="10"/>
      <c r="K281" s="11"/>
      <c r="L281" s="8">
        <f>IF($K281="","",IF('Paramètres'!$B$16="Oui",ROUND($K281*'Paramètres'!$B$18,2),0))</f>
      </c>
      <c r="M281" s="8">
        <f>IF($K281="","",$K281+$L281)</f>
      </c>
      <c r="N281" s="8">
        <f>IF($B281="","",SUMIF(Recettes!$C$2:$C$401,$B281,Recettes!$D$2:$D$401))</f>
      </c>
      <c r="O281" s="8">
        <f>IF($B281="","",IF($P281="Annulée",0,ROUND($M281-$N281,2)))</f>
      </c>
      <c r="P281" s="10"/>
      <c r="Q281" s="9">
        <f>IF($C281="","",IF('Paramètres'!$B$16="Oui","TVA "&amp;TEXT('Paramètres'!$B$18*100,"0")&amp;" % — détailler montant HT, TVA et total TTC",IF($C281&gt;=DATE(2026,9,1),"TVA non applicable, art. L. 223-3 du CIBS","TVA non applicable, art. 293 B du CGI")))</f>
      </c>
      <c r="R281" s="9">
        <f>IF($A281="","",IF(COUNTIF(Factures!$A$2:$A$301,$A281)&gt;1,"⚠ numéro en double",IF(AND($A280&lt;&gt;"",$A281&lt;&gt;$A280+1),"⚠ numéro non consécutif",IF($C281="","⚠ date manquante",IF($G281="","⚠ client manquant",IF($J281="","⚠ détail de la prestation manquant",IF($K281="","⚠ montant manquant",IF(AND($H281&lt;&gt;"",$I281=""),"⚠ client pro : son adresse est obligatoire",IF(AND($E281="Avoir",$K281&gt;0),"⚠ un avoir se saisit en montant négatif",IF(AND($E281="Avoir",$F281=""),"⚠ un avoir doit citer la facture d’origine",IF($O281&lt;0,"⚠ encaissé supérieur au total de la facture","✓")))))))))))</f>
      </c>
    </row>
    <row r="282">
      <c r="A282" s="13"/>
      <c r="B282" s="9">
        <f>IF($A282="","",'Paramètres'!$B$14&amp;'Paramètres'!$B$13&amp;"-"&amp;TEXT($A282,"000"))</f>
      </c>
      <c r="C282" s="12"/>
      <c r="D282" s="12"/>
      <c r="E282" s="10"/>
      <c r="F282" s="10"/>
      <c r="G282" s="10"/>
      <c r="H282" s="10"/>
      <c r="I282" s="10"/>
      <c r="J282" s="10"/>
      <c r="K282" s="11"/>
      <c r="L282" s="8">
        <f>IF($K282="","",IF('Paramètres'!$B$16="Oui",ROUND($K282*'Paramètres'!$B$18,2),0))</f>
      </c>
      <c r="M282" s="8">
        <f>IF($K282="","",$K282+$L282)</f>
      </c>
      <c r="N282" s="8">
        <f>IF($B282="","",SUMIF(Recettes!$C$2:$C$401,$B282,Recettes!$D$2:$D$401))</f>
      </c>
      <c r="O282" s="8">
        <f>IF($B282="","",IF($P282="Annulée",0,ROUND($M282-$N282,2)))</f>
      </c>
      <c r="P282" s="10"/>
      <c r="Q282" s="9">
        <f>IF($C282="","",IF('Paramètres'!$B$16="Oui","TVA "&amp;TEXT('Paramètres'!$B$18*100,"0")&amp;" % — détailler montant HT, TVA et total TTC",IF($C282&gt;=DATE(2026,9,1),"TVA non applicable, art. L. 223-3 du CIBS","TVA non applicable, art. 293 B du CGI")))</f>
      </c>
      <c r="R282" s="9">
        <f>IF($A282="","",IF(COUNTIF(Factures!$A$2:$A$301,$A282)&gt;1,"⚠ numéro en double",IF(AND($A281&lt;&gt;"",$A282&lt;&gt;$A281+1),"⚠ numéro non consécutif",IF($C282="","⚠ date manquante",IF($G282="","⚠ client manquant",IF($J282="","⚠ détail de la prestation manquant",IF($K282="","⚠ montant manquant",IF(AND($H282&lt;&gt;"",$I282=""),"⚠ client pro : son adresse est obligatoire",IF(AND($E282="Avoir",$K282&gt;0),"⚠ un avoir se saisit en montant négatif",IF(AND($E282="Avoir",$F282=""),"⚠ un avoir doit citer la facture d’origine",IF($O282&lt;0,"⚠ encaissé supérieur au total de la facture","✓")))))))))))</f>
      </c>
    </row>
    <row r="283">
      <c r="A283" s="13"/>
      <c r="B283" s="9">
        <f>IF($A283="","",'Paramètres'!$B$14&amp;'Paramètres'!$B$13&amp;"-"&amp;TEXT($A283,"000"))</f>
      </c>
      <c r="C283" s="12"/>
      <c r="D283" s="12"/>
      <c r="E283" s="10"/>
      <c r="F283" s="10"/>
      <c r="G283" s="10"/>
      <c r="H283" s="10"/>
      <c r="I283" s="10"/>
      <c r="J283" s="10"/>
      <c r="K283" s="11"/>
      <c r="L283" s="8">
        <f>IF($K283="","",IF('Paramètres'!$B$16="Oui",ROUND($K283*'Paramètres'!$B$18,2),0))</f>
      </c>
      <c r="M283" s="8">
        <f>IF($K283="","",$K283+$L283)</f>
      </c>
      <c r="N283" s="8">
        <f>IF($B283="","",SUMIF(Recettes!$C$2:$C$401,$B283,Recettes!$D$2:$D$401))</f>
      </c>
      <c r="O283" s="8">
        <f>IF($B283="","",IF($P283="Annulée",0,ROUND($M283-$N283,2)))</f>
      </c>
      <c r="P283" s="10"/>
      <c r="Q283" s="9">
        <f>IF($C283="","",IF('Paramètres'!$B$16="Oui","TVA "&amp;TEXT('Paramètres'!$B$18*100,"0")&amp;" % — détailler montant HT, TVA et total TTC",IF($C283&gt;=DATE(2026,9,1),"TVA non applicable, art. L. 223-3 du CIBS","TVA non applicable, art. 293 B du CGI")))</f>
      </c>
      <c r="R283" s="9">
        <f>IF($A283="","",IF(COUNTIF(Factures!$A$2:$A$301,$A283)&gt;1,"⚠ numéro en double",IF(AND($A282&lt;&gt;"",$A283&lt;&gt;$A282+1),"⚠ numéro non consécutif",IF($C283="","⚠ date manquante",IF($G283="","⚠ client manquant",IF($J283="","⚠ détail de la prestation manquant",IF($K283="","⚠ montant manquant",IF(AND($H283&lt;&gt;"",$I283=""),"⚠ client pro : son adresse est obligatoire",IF(AND($E283="Avoir",$K283&gt;0),"⚠ un avoir se saisit en montant négatif",IF(AND($E283="Avoir",$F283=""),"⚠ un avoir doit citer la facture d’origine",IF($O283&lt;0,"⚠ encaissé supérieur au total de la facture","✓")))))))))))</f>
      </c>
    </row>
    <row r="284">
      <c r="A284" s="13"/>
      <c r="B284" s="9">
        <f>IF($A284="","",'Paramètres'!$B$14&amp;'Paramètres'!$B$13&amp;"-"&amp;TEXT($A284,"000"))</f>
      </c>
      <c r="C284" s="12"/>
      <c r="D284" s="12"/>
      <c r="E284" s="10"/>
      <c r="F284" s="10"/>
      <c r="G284" s="10"/>
      <c r="H284" s="10"/>
      <c r="I284" s="10"/>
      <c r="J284" s="10"/>
      <c r="K284" s="11"/>
      <c r="L284" s="8">
        <f>IF($K284="","",IF('Paramètres'!$B$16="Oui",ROUND($K284*'Paramètres'!$B$18,2),0))</f>
      </c>
      <c r="M284" s="8">
        <f>IF($K284="","",$K284+$L284)</f>
      </c>
      <c r="N284" s="8">
        <f>IF($B284="","",SUMIF(Recettes!$C$2:$C$401,$B284,Recettes!$D$2:$D$401))</f>
      </c>
      <c r="O284" s="8">
        <f>IF($B284="","",IF($P284="Annulée",0,ROUND($M284-$N284,2)))</f>
      </c>
      <c r="P284" s="10"/>
      <c r="Q284" s="9">
        <f>IF($C284="","",IF('Paramètres'!$B$16="Oui","TVA "&amp;TEXT('Paramètres'!$B$18*100,"0")&amp;" % — détailler montant HT, TVA et total TTC",IF($C284&gt;=DATE(2026,9,1),"TVA non applicable, art. L. 223-3 du CIBS","TVA non applicable, art. 293 B du CGI")))</f>
      </c>
      <c r="R284" s="9">
        <f>IF($A284="","",IF(COUNTIF(Factures!$A$2:$A$301,$A284)&gt;1,"⚠ numéro en double",IF(AND($A283&lt;&gt;"",$A284&lt;&gt;$A283+1),"⚠ numéro non consécutif",IF($C284="","⚠ date manquante",IF($G284="","⚠ client manquant",IF($J284="","⚠ détail de la prestation manquant",IF($K284="","⚠ montant manquant",IF(AND($H284&lt;&gt;"",$I284=""),"⚠ client pro : son adresse est obligatoire",IF(AND($E284="Avoir",$K284&gt;0),"⚠ un avoir se saisit en montant négatif",IF(AND($E284="Avoir",$F284=""),"⚠ un avoir doit citer la facture d’origine",IF($O284&lt;0,"⚠ encaissé supérieur au total de la facture","✓")))))))))))</f>
      </c>
    </row>
    <row r="285">
      <c r="A285" s="13"/>
      <c r="B285" s="9">
        <f>IF($A285="","",'Paramètres'!$B$14&amp;'Paramètres'!$B$13&amp;"-"&amp;TEXT($A285,"000"))</f>
      </c>
      <c r="C285" s="12"/>
      <c r="D285" s="12"/>
      <c r="E285" s="10"/>
      <c r="F285" s="10"/>
      <c r="G285" s="10"/>
      <c r="H285" s="10"/>
      <c r="I285" s="10"/>
      <c r="J285" s="10"/>
      <c r="K285" s="11"/>
      <c r="L285" s="8">
        <f>IF($K285="","",IF('Paramètres'!$B$16="Oui",ROUND($K285*'Paramètres'!$B$18,2),0))</f>
      </c>
      <c r="M285" s="8">
        <f>IF($K285="","",$K285+$L285)</f>
      </c>
      <c r="N285" s="8">
        <f>IF($B285="","",SUMIF(Recettes!$C$2:$C$401,$B285,Recettes!$D$2:$D$401))</f>
      </c>
      <c r="O285" s="8">
        <f>IF($B285="","",IF($P285="Annulée",0,ROUND($M285-$N285,2)))</f>
      </c>
      <c r="P285" s="10"/>
      <c r="Q285" s="9">
        <f>IF($C285="","",IF('Paramètres'!$B$16="Oui","TVA "&amp;TEXT('Paramètres'!$B$18*100,"0")&amp;" % — détailler montant HT, TVA et total TTC",IF($C285&gt;=DATE(2026,9,1),"TVA non applicable, art. L. 223-3 du CIBS","TVA non applicable, art. 293 B du CGI")))</f>
      </c>
      <c r="R285" s="9">
        <f>IF($A285="","",IF(COUNTIF(Factures!$A$2:$A$301,$A285)&gt;1,"⚠ numéro en double",IF(AND($A284&lt;&gt;"",$A285&lt;&gt;$A284+1),"⚠ numéro non consécutif",IF($C285="","⚠ date manquante",IF($G285="","⚠ client manquant",IF($J285="","⚠ détail de la prestation manquant",IF($K285="","⚠ montant manquant",IF(AND($H285&lt;&gt;"",$I285=""),"⚠ client pro : son adresse est obligatoire",IF(AND($E285="Avoir",$K285&gt;0),"⚠ un avoir se saisit en montant négatif",IF(AND($E285="Avoir",$F285=""),"⚠ un avoir doit citer la facture d’origine",IF($O285&lt;0,"⚠ encaissé supérieur au total de la facture","✓")))))))))))</f>
      </c>
    </row>
    <row r="286">
      <c r="A286" s="13"/>
      <c r="B286" s="9">
        <f>IF($A286="","",'Paramètres'!$B$14&amp;'Paramètres'!$B$13&amp;"-"&amp;TEXT($A286,"000"))</f>
      </c>
      <c r="C286" s="12"/>
      <c r="D286" s="12"/>
      <c r="E286" s="10"/>
      <c r="F286" s="10"/>
      <c r="G286" s="10"/>
      <c r="H286" s="10"/>
      <c r="I286" s="10"/>
      <c r="J286" s="10"/>
      <c r="K286" s="11"/>
      <c r="L286" s="8">
        <f>IF($K286="","",IF('Paramètres'!$B$16="Oui",ROUND($K286*'Paramètres'!$B$18,2),0))</f>
      </c>
      <c r="M286" s="8">
        <f>IF($K286="","",$K286+$L286)</f>
      </c>
      <c r="N286" s="8">
        <f>IF($B286="","",SUMIF(Recettes!$C$2:$C$401,$B286,Recettes!$D$2:$D$401))</f>
      </c>
      <c r="O286" s="8">
        <f>IF($B286="","",IF($P286="Annulée",0,ROUND($M286-$N286,2)))</f>
      </c>
      <c r="P286" s="10"/>
      <c r="Q286" s="9">
        <f>IF($C286="","",IF('Paramètres'!$B$16="Oui","TVA "&amp;TEXT('Paramètres'!$B$18*100,"0")&amp;" % — détailler montant HT, TVA et total TTC",IF($C286&gt;=DATE(2026,9,1),"TVA non applicable, art. L. 223-3 du CIBS","TVA non applicable, art. 293 B du CGI")))</f>
      </c>
      <c r="R286" s="9">
        <f>IF($A286="","",IF(COUNTIF(Factures!$A$2:$A$301,$A286)&gt;1,"⚠ numéro en double",IF(AND($A285&lt;&gt;"",$A286&lt;&gt;$A285+1),"⚠ numéro non consécutif",IF($C286="","⚠ date manquante",IF($G286="","⚠ client manquant",IF($J286="","⚠ détail de la prestation manquant",IF($K286="","⚠ montant manquant",IF(AND($H286&lt;&gt;"",$I286=""),"⚠ client pro : son adresse est obligatoire",IF(AND($E286="Avoir",$K286&gt;0),"⚠ un avoir se saisit en montant négatif",IF(AND($E286="Avoir",$F286=""),"⚠ un avoir doit citer la facture d’origine",IF($O286&lt;0,"⚠ encaissé supérieur au total de la facture","✓")))))))))))</f>
      </c>
    </row>
    <row r="287">
      <c r="A287" s="13"/>
      <c r="B287" s="9">
        <f>IF($A287="","",'Paramètres'!$B$14&amp;'Paramètres'!$B$13&amp;"-"&amp;TEXT($A287,"000"))</f>
      </c>
      <c r="C287" s="12"/>
      <c r="D287" s="12"/>
      <c r="E287" s="10"/>
      <c r="F287" s="10"/>
      <c r="G287" s="10"/>
      <c r="H287" s="10"/>
      <c r="I287" s="10"/>
      <c r="J287" s="10"/>
      <c r="K287" s="11"/>
      <c r="L287" s="8">
        <f>IF($K287="","",IF('Paramètres'!$B$16="Oui",ROUND($K287*'Paramètres'!$B$18,2),0))</f>
      </c>
      <c r="M287" s="8">
        <f>IF($K287="","",$K287+$L287)</f>
      </c>
      <c r="N287" s="8">
        <f>IF($B287="","",SUMIF(Recettes!$C$2:$C$401,$B287,Recettes!$D$2:$D$401))</f>
      </c>
      <c r="O287" s="8">
        <f>IF($B287="","",IF($P287="Annulée",0,ROUND($M287-$N287,2)))</f>
      </c>
      <c r="P287" s="10"/>
      <c r="Q287" s="9">
        <f>IF($C287="","",IF('Paramètres'!$B$16="Oui","TVA "&amp;TEXT('Paramètres'!$B$18*100,"0")&amp;" % — détailler montant HT, TVA et total TTC",IF($C287&gt;=DATE(2026,9,1),"TVA non applicable, art. L. 223-3 du CIBS","TVA non applicable, art. 293 B du CGI")))</f>
      </c>
      <c r="R287" s="9">
        <f>IF($A287="","",IF(COUNTIF(Factures!$A$2:$A$301,$A287)&gt;1,"⚠ numéro en double",IF(AND($A286&lt;&gt;"",$A287&lt;&gt;$A286+1),"⚠ numéro non consécutif",IF($C287="","⚠ date manquante",IF($G287="","⚠ client manquant",IF($J287="","⚠ détail de la prestation manquant",IF($K287="","⚠ montant manquant",IF(AND($H287&lt;&gt;"",$I287=""),"⚠ client pro : son adresse est obligatoire",IF(AND($E287="Avoir",$K287&gt;0),"⚠ un avoir se saisit en montant négatif",IF(AND($E287="Avoir",$F287=""),"⚠ un avoir doit citer la facture d’origine",IF($O287&lt;0,"⚠ encaissé supérieur au total de la facture","✓")))))))))))</f>
      </c>
    </row>
    <row r="288">
      <c r="A288" s="13"/>
      <c r="B288" s="9">
        <f>IF($A288="","",'Paramètres'!$B$14&amp;'Paramètres'!$B$13&amp;"-"&amp;TEXT($A288,"000"))</f>
      </c>
      <c r="C288" s="12"/>
      <c r="D288" s="12"/>
      <c r="E288" s="10"/>
      <c r="F288" s="10"/>
      <c r="G288" s="10"/>
      <c r="H288" s="10"/>
      <c r="I288" s="10"/>
      <c r="J288" s="10"/>
      <c r="K288" s="11"/>
      <c r="L288" s="8">
        <f>IF($K288="","",IF('Paramètres'!$B$16="Oui",ROUND($K288*'Paramètres'!$B$18,2),0))</f>
      </c>
      <c r="M288" s="8">
        <f>IF($K288="","",$K288+$L288)</f>
      </c>
      <c r="N288" s="8">
        <f>IF($B288="","",SUMIF(Recettes!$C$2:$C$401,$B288,Recettes!$D$2:$D$401))</f>
      </c>
      <c r="O288" s="8">
        <f>IF($B288="","",IF($P288="Annulée",0,ROUND($M288-$N288,2)))</f>
      </c>
      <c r="P288" s="10"/>
      <c r="Q288" s="9">
        <f>IF($C288="","",IF('Paramètres'!$B$16="Oui","TVA "&amp;TEXT('Paramètres'!$B$18*100,"0")&amp;" % — détailler montant HT, TVA et total TTC",IF($C288&gt;=DATE(2026,9,1),"TVA non applicable, art. L. 223-3 du CIBS","TVA non applicable, art. 293 B du CGI")))</f>
      </c>
      <c r="R288" s="9">
        <f>IF($A288="","",IF(COUNTIF(Factures!$A$2:$A$301,$A288)&gt;1,"⚠ numéro en double",IF(AND($A287&lt;&gt;"",$A288&lt;&gt;$A287+1),"⚠ numéro non consécutif",IF($C288="","⚠ date manquante",IF($G288="","⚠ client manquant",IF($J288="","⚠ détail de la prestation manquant",IF($K288="","⚠ montant manquant",IF(AND($H288&lt;&gt;"",$I288=""),"⚠ client pro : son adresse est obligatoire",IF(AND($E288="Avoir",$K288&gt;0),"⚠ un avoir se saisit en montant négatif",IF(AND($E288="Avoir",$F288=""),"⚠ un avoir doit citer la facture d’origine",IF($O288&lt;0,"⚠ encaissé supérieur au total de la facture","✓")))))))))))</f>
      </c>
    </row>
    <row r="289">
      <c r="A289" s="13"/>
      <c r="B289" s="9">
        <f>IF($A289="","",'Paramètres'!$B$14&amp;'Paramètres'!$B$13&amp;"-"&amp;TEXT($A289,"000"))</f>
      </c>
      <c r="C289" s="12"/>
      <c r="D289" s="12"/>
      <c r="E289" s="10"/>
      <c r="F289" s="10"/>
      <c r="G289" s="10"/>
      <c r="H289" s="10"/>
      <c r="I289" s="10"/>
      <c r="J289" s="10"/>
      <c r="K289" s="11"/>
      <c r="L289" s="8">
        <f>IF($K289="","",IF('Paramètres'!$B$16="Oui",ROUND($K289*'Paramètres'!$B$18,2),0))</f>
      </c>
      <c r="M289" s="8">
        <f>IF($K289="","",$K289+$L289)</f>
      </c>
      <c r="N289" s="8">
        <f>IF($B289="","",SUMIF(Recettes!$C$2:$C$401,$B289,Recettes!$D$2:$D$401))</f>
      </c>
      <c r="O289" s="8">
        <f>IF($B289="","",IF($P289="Annulée",0,ROUND($M289-$N289,2)))</f>
      </c>
      <c r="P289" s="10"/>
      <c r="Q289" s="9">
        <f>IF($C289="","",IF('Paramètres'!$B$16="Oui","TVA "&amp;TEXT('Paramètres'!$B$18*100,"0")&amp;" % — détailler montant HT, TVA et total TTC",IF($C289&gt;=DATE(2026,9,1),"TVA non applicable, art. L. 223-3 du CIBS","TVA non applicable, art. 293 B du CGI")))</f>
      </c>
      <c r="R289" s="9">
        <f>IF($A289="","",IF(COUNTIF(Factures!$A$2:$A$301,$A289)&gt;1,"⚠ numéro en double",IF(AND($A288&lt;&gt;"",$A289&lt;&gt;$A288+1),"⚠ numéro non consécutif",IF($C289="","⚠ date manquante",IF($G289="","⚠ client manquant",IF($J289="","⚠ détail de la prestation manquant",IF($K289="","⚠ montant manquant",IF(AND($H289&lt;&gt;"",$I289=""),"⚠ client pro : son adresse est obligatoire",IF(AND($E289="Avoir",$K289&gt;0),"⚠ un avoir se saisit en montant négatif",IF(AND($E289="Avoir",$F289=""),"⚠ un avoir doit citer la facture d’origine",IF($O289&lt;0,"⚠ encaissé supérieur au total de la facture","✓")))))))))))</f>
      </c>
    </row>
    <row r="290">
      <c r="A290" s="13"/>
      <c r="B290" s="9">
        <f>IF($A290="","",'Paramètres'!$B$14&amp;'Paramètres'!$B$13&amp;"-"&amp;TEXT($A290,"000"))</f>
      </c>
      <c r="C290" s="12"/>
      <c r="D290" s="12"/>
      <c r="E290" s="10"/>
      <c r="F290" s="10"/>
      <c r="G290" s="10"/>
      <c r="H290" s="10"/>
      <c r="I290" s="10"/>
      <c r="J290" s="10"/>
      <c r="K290" s="11"/>
      <c r="L290" s="8">
        <f>IF($K290="","",IF('Paramètres'!$B$16="Oui",ROUND($K290*'Paramètres'!$B$18,2),0))</f>
      </c>
      <c r="M290" s="8">
        <f>IF($K290="","",$K290+$L290)</f>
      </c>
      <c r="N290" s="8">
        <f>IF($B290="","",SUMIF(Recettes!$C$2:$C$401,$B290,Recettes!$D$2:$D$401))</f>
      </c>
      <c r="O290" s="8">
        <f>IF($B290="","",IF($P290="Annulée",0,ROUND($M290-$N290,2)))</f>
      </c>
      <c r="P290" s="10"/>
      <c r="Q290" s="9">
        <f>IF($C290="","",IF('Paramètres'!$B$16="Oui","TVA "&amp;TEXT('Paramètres'!$B$18*100,"0")&amp;" % — détailler montant HT, TVA et total TTC",IF($C290&gt;=DATE(2026,9,1),"TVA non applicable, art. L. 223-3 du CIBS","TVA non applicable, art. 293 B du CGI")))</f>
      </c>
      <c r="R290" s="9">
        <f>IF($A290="","",IF(COUNTIF(Factures!$A$2:$A$301,$A290)&gt;1,"⚠ numéro en double",IF(AND($A289&lt;&gt;"",$A290&lt;&gt;$A289+1),"⚠ numéro non consécutif",IF($C290="","⚠ date manquante",IF($G290="","⚠ client manquant",IF($J290="","⚠ détail de la prestation manquant",IF($K290="","⚠ montant manquant",IF(AND($H290&lt;&gt;"",$I290=""),"⚠ client pro : son adresse est obligatoire",IF(AND($E290="Avoir",$K290&gt;0),"⚠ un avoir se saisit en montant négatif",IF(AND($E290="Avoir",$F290=""),"⚠ un avoir doit citer la facture d’origine",IF($O290&lt;0,"⚠ encaissé supérieur au total de la facture","✓")))))))))))</f>
      </c>
    </row>
    <row r="291">
      <c r="A291" s="13"/>
      <c r="B291" s="9">
        <f>IF($A291="","",'Paramètres'!$B$14&amp;'Paramètres'!$B$13&amp;"-"&amp;TEXT($A291,"000"))</f>
      </c>
      <c r="C291" s="12"/>
      <c r="D291" s="12"/>
      <c r="E291" s="10"/>
      <c r="F291" s="10"/>
      <c r="G291" s="10"/>
      <c r="H291" s="10"/>
      <c r="I291" s="10"/>
      <c r="J291" s="10"/>
      <c r="K291" s="11"/>
      <c r="L291" s="8">
        <f>IF($K291="","",IF('Paramètres'!$B$16="Oui",ROUND($K291*'Paramètres'!$B$18,2),0))</f>
      </c>
      <c r="M291" s="8">
        <f>IF($K291="","",$K291+$L291)</f>
      </c>
      <c r="N291" s="8">
        <f>IF($B291="","",SUMIF(Recettes!$C$2:$C$401,$B291,Recettes!$D$2:$D$401))</f>
      </c>
      <c r="O291" s="8">
        <f>IF($B291="","",IF($P291="Annulée",0,ROUND($M291-$N291,2)))</f>
      </c>
      <c r="P291" s="10"/>
      <c r="Q291" s="9">
        <f>IF($C291="","",IF('Paramètres'!$B$16="Oui","TVA "&amp;TEXT('Paramètres'!$B$18*100,"0")&amp;" % — détailler montant HT, TVA et total TTC",IF($C291&gt;=DATE(2026,9,1),"TVA non applicable, art. L. 223-3 du CIBS","TVA non applicable, art. 293 B du CGI")))</f>
      </c>
      <c r="R291" s="9">
        <f>IF($A291="","",IF(COUNTIF(Factures!$A$2:$A$301,$A291)&gt;1,"⚠ numéro en double",IF(AND($A290&lt;&gt;"",$A291&lt;&gt;$A290+1),"⚠ numéro non consécutif",IF($C291="","⚠ date manquante",IF($G291="","⚠ client manquant",IF($J291="","⚠ détail de la prestation manquant",IF($K291="","⚠ montant manquant",IF(AND($H291&lt;&gt;"",$I291=""),"⚠ client pro : son adresse est obligatoire",IF(AND($E291="Avoir",$K291&gt;0),"⚠ un avoir se saisit en montant négatif",IF(AND($E291="Avoir",$F291=""),"⚠ un avoir doit citer la facture d’origine",IF($O291&lt;0,"⚠ encaissé supérieur au total de la facture","✓")))))))))))</f>
      </c>
    </row>
    <row r="292">
      <c r="A292" s="13"/>
      <c r="B292" s="9">
        <f>IF($A292="","",'Paramètres'!$B$14&amp;'Paramètres'!$B$13&amp;"-"&amp;TEXT($A292,"000"))</f>
      </c>
      <c r="C292" s="12"/>
      <c r="D292" s="12"/>
      <c r="E292" s="10"/>
      <c r="F292" s="10"/>
      <c r="G292" s="10"/>
      <c r="H292" s="10"/>
      <c r="I292" s="10"/>
      <c r="J292" s="10"/>
      <c r="K292" s="11"/>
      <c r="L292" s="8">
        <f>IF($K292="","",IF('Paramètres'!$B$16="Oui",ROUND($K292*'Paramètres'!$B$18,2),0))</f>
      </c>
      <c r="M292" s="8">
        <f>IF($K292="","",$K292+$L292)</f>
      </c>
      <c r="N292" s="8">
        <f>IF($B292="","",SUMIF(Recettes!$C$2:$C$401,$B292,Recettes!$D$2:$D$401))</f>
      </c>
      <c r="O292" s="8">
        <f>IF($B292="","",IF($P292="Annulée",0,ROUND($M292-$N292,2)))</f>
      </c>
      <c r="P292" s="10"/>
      <c r="Q292" s="9">
        <f>IF($C292="","",IF('Paramètres'!$B$16="Oui","TVA "&amp;TEXT('Paramètres'!$B$18*100,"0")&amp;" % — détailler montant HT, TVA et total TTC",IF($C292&gt;=DATE(2026,9,1),"TVA non applicable, art. L. 223-3 du CIBS","TVA non applicable, art. 293 B du CGI")))</f>
      </c>
      <c r="R292" s="9">
        <f>IF($A292="","",IF(COUNTIF(Factures!$A$2:$A$301,$A292)&gt;1,"⚠ numéro en double",IF(AND($A291&lt;&gt;"",$A292&lt;&gt;$A291+1),"⚠ numéro non consécutif",IF($C292="","⚠ date manquante",IF($G292="","⚠ client manquant",IF($J292="","⚠ détail de la prestation manquant",IF($K292="","⚠ montant manquant",IF(AND($H292&lt;&gt;"",$I292=""),"⚠ client pro : son adresse est obligatoire",IF(AND($E292="Avoir",$K292&gt;0),"⚠ un avoir se saisit en montant négatif",IF(AND($E292="Avoir",$F292=""),"⚠ un avoir doit citer la facture d’origine",IF($O292&lt;0,"⚠ encaissé supérieur au total de la facture","✓")))))))))))</f>
      </c>
    </row>
    <row r="293">
      <c r="A293" s="13"/>
      <c r="B293" s="9">
        <f>IF($A293="","",'Paramètres'!$B$14&amp;'Paramètres'!$B$13&amp;"-"&amp;TEXT($A293,"000"))</f>
      </c>
      <c r="C293" s="12"/>
      <c r="D293" s="12"/>
      <c r="E293" s="10"/>
      <c r="F293" s="10"/>
      <c r="G293" s="10"/>
      <c r="H293" s="10"/>
      <c r="I293" s="10"/>
      <c r="J293" s="10"/>
      <c r="K293" s="11"/>
      <c r="L293" s="8">
        <f>IF($K293="","",IF('Paramètres'!$B$16="Oui",ROUND($K293*'Paramètres'!$B$18,2),0))</f>
      </c>
      <c r="M293" s="8">
        <f>IF($K293="","",$K293+$L293)</f>
      </c>
      <c r="N293" s="8">
        <f>IF($B293="","",SUMIF(Recettes!$C$2:$C$401,$B293,Recettes!$D$2:$D$401))</f>
      </c>
      <c r="O293" s="8">
        <f>IF($B293="","",IF($P293="Annulée",0,ROUND($M293-$N293,2)))</f>
      </c>
      <c r="P293" s="10"/>
      <c r="Q293" s="9">
        <f>IF($C293="","",IF('Paramètres'!$B$16="Oui","TVA "&amp;TEXT('Paramètres'!$B$18*100,"0")&amp;" % — détailler montant HT, TVA et total TTC",IF($C293&gt;=DATE(2026,9,1),"TVA non applicable, art. L. 223-3 du CIBS","TVA non applicable, art. 293 B du CGI")))</f>
      </c>
      <c r="R293" s="9">
        <f>IF($A293="","",IF(COUNTIF(Factures!$A$2:$A$301,$A293)&gt;1,"⚠ numéro en double",IF(AND($A292&lt;&gt;"",$A293&lt;&gt;$A292+1),"⚠ numéro non consécutif",IF($C293="","⚠ date manquante",IF($G293="","⚠ client manquant",IF($J293="","⚠ détail de la prestation manquant",IF($K293="","⚠ montant manquant",IF(AND($H293&lt;&gt;"",$I293=""),"⚠ client pro : son adresse est obligatoire",IF(AND($E293="Avoir",$K293&gt;0),"⚠ un avoir se saisit en montant négatif",IF(AND($E293="Avoir",$F293=""),"⚠ un avoir doit citer la facture d’origine",IF($O293&lt;0,"⚠ encaissé supérieur au total de la facture","✓")))))))))))</f>
      </c>
    </row>
    <row r="294">
      <c r="A294" s="13"/>
      <c r="B294" s="9">
        <f>IF($A294="","",'Paramètres'!$B$14&amp;'Paramètres'!$B$13&amp;"-"&amp;TEXT($A294,"000"))</f>
      </c>
      <c r="C294" s="12"/>
      <c r="D294" s="12"/>
      <c r="E294" s="10"/>
      <c r="F294" s="10"/>
      <c r="G294" s="10"/>
      <c r="H294" s="10"/>
      <c r="I294" s="10"/>
      <c r="J294" s="10"/>
      <c r="K294" s="11"/>
      <c r="L294" s="8">
        <f>IF($K294="","",IF('Paramètres'!$B$16="Oui",ROUND($K294*'Paramètres'!$B$18,2),0))</f>
      </c>
      <c r="M294" s="8">
        <f>IF($K294="","",$K294+$L294)</f>
      </c>
      <c r="N294" s="8">
        <f>IF($B294="","",SUMIF(Recettes!$C$2:$C$401,$B294,Recettes!$D$2:$D$401))</f>
      </c>
      <c r="O294" s="8">
        <f>IF($B294="","",IF($P294="Annulée",0,ROUND($M294-$N294,2)))</f>
      </c>
      <c r="P294" s="10"/>
      <c r="Q294" s="9">
        <f>IF($C294="","",IF('Paramètres'!$B$16="Oui","TVA "&amp;TEXT('Paramètres'!$B$18*100,"0")&amp;" % — détailler montant HT, TVA et total TTC",IF($C294&gt;=DATE(2026,9,1),"TVA non applicable, art. L. 223-3 du CIBS","TVA non applicable, art. 293 B du CGI")))</f>
      </c>
      <c r="R294" s="9">
        <f>IF($A294="","",IF(COUNTIF(Factures!$A$2:$A$301,$A294)&gt;1,"⚠ numéro en double",IF(AND($A293&lt;&gt;"",$A294&lt;&gt;$A293+1),"⚠ numéro non consécutif",IF($C294="","⚠ date manquante",IF($G294="","⚠ client manquant",IF($J294="","⚠ détail de la prestation manquant",IF($K294="","⚠ montant manquant",IF(AND($H294&lt;&gt;"",$I294=""),"⚠ client pro : son adresse est obligatoire",IF(AND($E294="Avoir",$K294&gt;0),"⚠ un avoir se saisit en montant négatif",IF(AND($E294="Avoir",$F294=""),"⚠ un avoir doit citer la facture d’origine",IF($O294&lt;0,"⚠ encaissé supérieur au total de la facture","✓")))))))))))</f>
      </c>
    </row>
    <row r="295">
      <c r="A295" s="13"/>
      <c r="B295" s="9">
        <f>IF($A295="","",'Paramètres'!$B$14&amp;'Paramètres'!$B$13&amp;"-"&amp;TEXT($A295,"000"))</f>
      </c>
      <c r="C295" s="12"/>
      <c r="D295" s="12"/>
      <c r="E295" s="10"/>
      <c r="F295" s="10"/>
      <c r="G295" s="10"/>
      <c r="H295" s="10"/>
      <c r="I295" s="10"/>
      <c r="J295" s="10"/>
      <c r="K295" s="11"/>
      <c r="L295" s="8">
        <f>IF($K295="","",IF('Paramètres'!$B$16="Oui",ROUND($K295*'Paramètres'!$B$18,2),0))</f>
      </c>
      <c r="M295" s="8">
        <f>IF($K295="","",$K295+$L295)</f>
      </c>
      <c r="N295" s="8">
        <f>IF($B295="","",SUMIF(Recettes!$C$2:$C$401,$B295,Recettes!$D$2:$D$401))</f>
      </c>
      <c r="O295" s="8">
        <f>IF($B295="","",IF($P295="Annulée",0,ROUND($M295-$N295,2)))</f>
      </c>
      <c r="P295" s="10"/>
      <c r="Q295" s="9">
        <f>IF($C295="","",IF('Paramètres'!$B$16="Oui","TVA "&amp;TEXT('Paramètres'!$B$18*100,"0")&amp;" % — détailler montant HT, TVA et total TTC",IF($C295&gt;=DATE(2026,9,1),"TVA non applicable, art. L. 223-3 du CIBS","TVA non applicable, art. 293 B du CGI")))</f>
      </c>
      <c r="R295" s="9">
        <f>IF($A295="","",IF(COUNTIF(Factures!$A$2:$A$301,$A295)&gt;1,"⚠ numéro en double",IF(AND($A294&lt;&gt;"",$A295&lt;&gt;$A294+1),"⚠ numéro non consécutif",IF($C295="","⚠ date manquante",IF($G295="","⚠ client manquant",IF($J295="","⚠ détail de la prestation manquant",IF($K295="","⚠ montant manquant",IF(AND($H295&lt;&gt;"",$I295=""),"⚠ client pro : son adresse est obligatoire",IF(AND($E295="Avoir",$K295&gt;0),"⚠ un avoir se saisit en montant négatif",IF(AND($E295="Avoir",$F295=""),"⚠ un avoir doit citer la facture d’origine",IF($O295&lt;0,"⚠ encaissé supérieur au total de la facture","✓")))))))))))</f>
      </c>
    </row>
    <row r="296">
      <c r="A296" s="13"/>
      <c r="B296" s="9">
        <f>IF($A296="","",'Paramètres'!$B$14&amp;'Paramètres'!$B$13&amp;"-"&amp;TEXT($A296,"000"))</f>
      </c>
      <c r="C296" s="12"/>
      <c r="D296" s="12"/>
      <c r="E296" s="10"/>
      <c r="F296" s="10"/>
      <c r="G296" s="10"/>
      <c r="H296" s="10"/>
      <c r="I296" s="10"/>
      <c r="J296" s="10"/>
      <c r="K296" s="11"/>
      <c r="L296" s="8">
        <f>IF($K296="","",IF('Paramètres'!$B$16="Oui",ROUND($K296*'Paramètres'!$B$18,2),0))</f>
      </c>
      <c r="M296" s="8">
        <f>IF($K296="","",$K296+$L296)</f>
      </c>
      <c r="N296" s="8">
        <f>IF($B296="","",SUMIF(Recettes!$C$2:$C$401,$B296,Recettes!$D$2:$D$401))</f>
      </c>
      <c r="O296" s="8">
        <f>IF($B296="","",IF($P296="Annulée",0,ROUND($M296-$N296,2)))</f>
      </c>
      <c r="P296" s="10"/>
      <c r="Q296" s="9">
        <f>IF($C296="","",IF('Paramètres'!$B$16="Oui","TVA "&amp;TEXT('Paramètres'!$B$18*100,"0")&amp;" % — détailler montant HT, TVA et total TTC",IF($C296&gt;=DATE(2026,9,1),"TVA non applicable, art. L. 223-3 du CIBS","TVA non applicable, art. 293 B du CGI")))</f>
      </c>
      <c r="R296" s="9">
        <f>IF($A296="","",IF(COUNTIF(Factures!$A$2:$A$301,$A296)&gt;1,"⚠ numéro en double",IF(AND($A295&lt;&gt;"",$A296&lt;&gt;$A295+1),"⚠ numéro non consécutif",IF($C296="","⚠ date manquante",IF($G296="","⚠ client manquant",IF($J296="","⚠ détail de la prestation manquant",IF($K296="","⚠ montant manquant",IF(AND($H296&lt;&gt;"",$I296=""),"⚠ client pro : son adresse est obligatoire",IF(AND($E296="Avoir",$K296&gt;0),"⚠ un avoir se saisit en montant négatif",IF(AND($E296="Avoir",$F296=""),"⚠ un avoir doit citer la facture d’origine",IF($O296&lt;0,"⚠ encaissé supérieur au total de la facture","✓")))))))))))</f>
      </c>
    </row>
    <row r="297">
      <c r="A297" s="13"/>
      <c r="B297" s="9">
        <f>IF($A297="","",'Paramètres'!$B$14&amp;'Paramètres'!$B$13&amp;"-"&amp;TEXT($A297,"000"))</f>
      </c>
      <c r="C297" s="12"/>
      <c r="D297" s="12"/>
      <c r="E297" s="10"/>
      <c r="F297" s="10"/>
      <c r="G297" s="10"/>
      <c r="H297" s="10"/>
      <c r="I297" s="10"/>
      <c r="J297" s="10"/>
      <c r="K297" s="11"/>
      <c r="L297" s="8">
        <f>IF($K297="","",IF('Paramètres'!$B$16="Oui",ROUND($K297*'Paramètres'!$B$18,2),0))</f>
      </c>
      <c r="M297" s="8">
        <f>IF($K297="","",$K297+$L297)</f>
      </c>
      <c r="N297" s="8">
        <f>IF($B297="","",SUMIF(Recettes!$C$2:$C$401,$B297,Recettes!$D$2:$D$401))</f>
      </c>
      <c r="O297" s="8">
        <f>IF($B297="","",IF($P297="Annulée",0,ROUND($M297-$N297,2)))</f>
      </c>
      <c r="P297" s="10"/>
      <c r="Q297" s="9">
        <f>IF($C297="","",IF('Paramètres'!$B$16="Oui","TVA "&amp;TEXT('Paramètres'!$B$18*100,"0")&amp;" % — détailler montant HT, TVA et total TTC",IF($C297&gt;=DATE(2026,9,1),"TVA non applicable, art. L. 223-3 du CIBS","TVA non applicable, art. 293 B du CGI")))</f>
      </c>
      <c r="R297" s="9">
        <f>IF($A297="","",IF(COUNTIF(Factures!$A$2:$A$301,$A297)&gt;1,"⚠ numéro en double",IF(AND($A296&lt;&gt;"",$A297&lt;&gt;$A296+1),"⚠ numéro non consécutif",IF($C297="","⚠ date manquante",IF($G297="","⚠ client manquant",IF($J297="","⚠ détail de la prestation manquant",IF($K297="","⚠ montant manquant",IF(AND($H297&lt;&gt;"",$I297=""),"⚠ client pro : son adresse est obligatoire",IF(AND($E297="Avoir",$K297&gt;0),"⚠ un avoir se saisit en montant négatif",IF(AND($E297="Avoir",$F297=""),"⚠ un avoir doit citer la facture d’origine",IF($O297&lt;0,"⚠ encaissé supérieur au total de la facture","✓")))))))))))</f>
      </c>
    </row>
    <row r="298">
      <c r="A298" s="13"/>
      <c r="B298" s="9">
        <f>IF($A298="","",'Paramètres'!$B$14&amp;'Paramètres'!$B$13&amp;"-"&amp;TEXT($A298,"000"))</f>
      </c>
      <c r="C298" s="12"/>
      <c r="D298" s="12"/>
      <c r="E298" s="10"/>
      <c r="F298" s="10"/>
      <c r="G298" s="10"/>
      <c r="H298" s="10"/>
      <c r="I298" s="10"/>
      <c r="J298" s="10"/>
      <c r="K298" s="11"/>
      <c r="L298" s="8">
        <f>IF($K298="","",IF('Paramètres'!$B$16="Oui",ROUND($K298*'Paramètres'!$B$18,2),0))</f>
      </c>
      <c r="M298" s="8">
        <f>IF($K298="","",$K298+$L298)</f>
      </c>
      <c r="N298" s="8">
        <f>IF($B298="","",SUMIF(Recettes!$C$2:$C$401,$B298,Recettes!$D$2:$D$401))</f>
      </c>
      <c r="O298" s="8">
        <f>IF($B298="","",IF($P298="Annulée",0,ROUND($M298-$N298,2)))</f>
      </c>
      <c r="P298" s="10"/>
      <c r="Q298" s="9">
        <f>IF($C298="","",IF('Paramètres'!$B$16="Oui","TVA "&amp;TEXT('Paramètres'!$B$18*100,"0")&amp;" % — détailler montant HT, TVA et total TTC",IF($C298&gt;=DATE(2026,9,1),"TVA non applicable, art. L. 223-3 du CIBS","TVA non applicable, art. 293 B du CGI")))</f>
      </c>
      <c r="R298" s="9">
        <f>IF($A298="","",IF(COUNTIF(Factures!$A$2:$A$301,$A298)&gt;1,"⚠ numéro en double",IF(AND($A297&lt;&gt;"",$A298&lt;&gt;$A297+1),"⚠ numéro non consécutif",IF($C298="","⚠ date manquante",IF($G298="","⚠ client manquant",IF($J298="","⚠ détail de la prestation manquant",IF($K298="","⚠ montant manquant",IF(AND($H298&lt;&gt;"",$I298=""),"⚠ client pro : son adresse est obligatoire",IF(AND($E298="Avoir",$K298&gt;0),"⚠ un avoir se saisit en montant négatif",IF(AND($E298="Avoir",$F298=""),"⚠ un avoir doit citer la facture d’origine",IF($O298&lt;0,"⚠ encaissé supérieur au total de la facture","✓")))))))))))</f>
      </c>
    </row>
    <row r="299">
      <c r="A299" s="13"/>
      <c r="B299" s="9">
        <f>IF($A299="","",'Paramètres'!$B$14&amp;'Paramètres'!$B$13&amp;"-"&amp;TEXT($A299,"000"))</f>
      </c>
      <c r="C299" s="12"/>
      <c r="D299" s="12"/>
      <c r="E299" s="10"/>
      <c r="F299" s="10"/>
      <c r="G299" s="10"/>
      <c r="H299" s="10"/>
      <c r="I299" s="10"/>
      <c r="J299" s="10"/>
      <c r="K299" s="11"/>
      <c r="L299" s="8">
        <f>IF($K299="","",IF('Paramètres'!$B$16="Oui",ROUND($K299*'Paramètres'!$B$18,2),0))</f>
      </c>
      <c r="M299" s="8">
        <f>IF($K299="","",$K299+$L299)</f>
      </c>
      <c r="N299" s="8">
        <f>IF($B299="","",SUMIF(Recettes!$C$2:$C$401,$B299,Recettes!$D$2:$D$401))</f>
      </c>
      <c r="O299" s="8">
        <f>IF($B299="","",IF($P299="Annulée",0,ROUND($M299-$N299,2)))</f>
      </c>
      <c r="P299" s="10"/>
      <c r="Q299" s="9">
        <f>IF($C299="","",IF('Paramètres'!$B$16="Oui","TVA "&amp;TEXT('Paramètres'!$B$18*100,"0")&amp;" % — détailler montant HT, TVA et total TTC",IF($C299&gt;=DATE(2026,9,1),"TVA non applicable, art. L. 223-3 du CIBS","TVA non applicable, art. 293 B du CGI")))</f>
      </c>
      <c r="R299" s="9">
        <f>IF($A299="","",IF(COUNTIF(Factures!$A$2:$A$301,$A299)&gt;1,"⚠ numéro en double",IF(AND($A298&lt;&gt;"",$A299&lt;&gt;$A298+1),"⚠ numéro non consécutif",IF($C299="","⚠ date manquante",IF($G299="","⚠ client manquant",IF($J299="","⚠ détail de la prestation manquant",IF($K299="","⚠ montant manquant",IF(AND($H299&lt;&gt;"",$I299=""),"⚠ client pro : son adresse est obligatoire",IF(AND($E299="Avoir",$K299&gt;0),"⚠ un avoir se saisit en montant négatif",IF(AND($E299="Avoir",$F299=""),"⚠ un avoir doit citer la facture d’origine",IF($O299&lt;0,"⚠ encaissé supérieur au total de la facture","✓")))))))))))</f>
      </c>
    </row>
    <row r="300">
      <c r="A300" s="13"/>
      <c r="B300" s="9">
        <f>IF($A300="","",'Paramètres'!$B$14&amp;'Paramètres'!$B$13&amp;"-"&amp;TEXT($A300,"000"))</f>
      </c>
      <c r="C300" s="12"/>
      <c r="D300" s="12"/>
      <c r="E300" s="10"/>
      <c r="F300" s="10"/>
      <c r="G300" s="10"/>
      <c r="H300" s="10"/>
      <c r="I300" s="10"/>
      <c r="J300" s="10"/>
      <c r="K300" s="11"/>
      <c r="L300" s="8">
        <f>IF($K300="","",IF('Paramètres'!$B$16="Oui",ROUND($K300*'Paramètres'!$B$18,2),0))</f>
      </c>
      <c r="M300" s="8">
        <f>IF($K300="","",$K300+$L300)</f>
      </c>
      <c r="N300" s="8">
        <f>IF($B300="","",SUMIF(Recettes!$C$2:$C$401,$B300,Recettes!$D$2:$D$401))</f>
      </c>
      <c r="O300" s="8">
        <f>IF($B300="","",IF($P300="Annulée",0,ROUND($M300-$N300,2)))</f>
      </c>
      <c r="P300" s="10"/>
      <c r="Q300" s="9">
        <f>IF($C300="","",IF('Paramètres'!$B$16="Oui","TVA "&amp;TEXT('Paramètres'!$B$18*100,"0")&amp;" % — détailler montant HT, TVA et total TTC",IF($C300&gt;=DATE(2026,9,1),"TVA non applicable, art. L. 223-3 du CIBS","TVA non applicable, art. 293 B du CGI")))</f>
      </c>
      <c r="R300" s="9">
        <f>IF($A300="","",IF(COUNTIF(Factures!$A$2:$A$301,$A300)&gt;1,"⚠ numéro en double",IF(AND($A299&lt;&gt;"",$A300&lt;&gt;$A299+1),"⚠ numéro non consécutif",IF($C300="","⚠ date manquante",IF($G300="","⚠ client manquant",IF($J300="","⚠ détail de la prestation manquant",IF($K300="","⚠ montant manquant",IF(AND($H300&lt;&gt;"",$I300=""),"⚠ client pro : son adresse est obligatoire",IF(AND($E300="Avoir",$K300&gt;0),"⚠ un avoir se saisit en montant négatif",IF(AND($E300="Avoir",$F300=""),"⚠ un avoir doit citer la facture d’origine",IF($O300&lt;0,"⚠ encaissé supérieur au total de la facture","✓")))))))))))</f>
      </c>
    </row>
    <row r="301">
      <c r="A301" s="13"/>
      <c r="B301" s="9">
        <f>IF($A301="","",'Paramètres'!$B$14&amp;'Paramètres'!$B$13&amp;"-"&amp;TEXT($A301,"000"))</f>
      </c>
      <c r="C301" s="12"/>
      <c r="D301" s="12"/>
      <c r="E301" s="10"/>
      <c r="F301" s="10"/>
      <c r="G301" s="10"/>
      <c r="H301" s="10"/>
      <c r="I301" s="10"/>
      <c r="J301" s="10"/>
      <c r="K301" s="11"/>
      <c r="L301" s="8">
        <f>IF($K301="","",IF('Paramètres'!$B$16="Oui",ROUND($K301*'Paramètres'!$B$18,2),0))</f>
      </c>
      <c r="M301" s="8">
        <f>IF($K301="","",$K301+$L301)</f>
      </c>
      <c r="N301" s="8">
        <f>IF($B301="","",SUMIF(Recettes!$C$2:$C$401,$B301,Recettes!$D$2:$D$401))</f>
      </c>
      <c r="O301" s="8">
        <f>IF($B301="","",IF($P301="Annulée",0,ROUND($M301-$N301,2)))</f>
      </c>
      <c r="P301" s="10"/>
      <c r="Q301" s="9">
        <f>IF($C301="","",IF('Paramètres'!$B$16="Oui","TVA "&amp;TEXT('Paramètres'!$B$18*100,"0")&amp;" % — détailler montant HT, TVA et total TTC",IF($C301&gt;=DATE(2026,9,1),"TVA non applicable, art. L. 223-3 du CIBS","TVA non applicable, art. 293 B du CGI")))</f>
      </c>
      <c r="R301" s="9">
        <f>IF($A301="","",IF(COUNTIF(Factures!$A$2:$A$301,$A301)&gt;1,"⚠ numéro en double",IF(AND($A300&lt;&gt;"",$A301&lt;&gt;$A300+1),"⚠ numéro non consécutif",IF($C301="","⚠ date manquante",IF($G301="","⚠ client manquant",IF($J301="","⚠ détail de la prestation manquant",IF($K301="","⚠ montant manquant",IF(AND($H301&lt;&gt;"",$I301=""),"⚠ client pro : son adresse est obligatoire",IF(AND($E301="Avoir",$K301&gt;0),"⚠ un avoir se saisit en montant négatif",IF(AND($E301="Avoir",$F301=""),"⚠ un avoir doit citer la facture d’origine",IF($O301&lt;0,"⚠ encaissé supérieur au total de la facture","✓")))))))))))</f>
      </c>
    </row>
    <row r="302">
      <c r="A302" s="16" t="inlineStr">
        <is>
          <t xml:space="preserve">Total (hors factures annulées)</t>
        </is>
      </c>
      <c r="K302" s="17">
        <f>SUMIF($P$2:$P$301,"&lt;&gt;Annulée",$K$2:$K$301)</f>
      </c>
      <c r="L302" s="17">
        <f>SUMIF($P$2:$P$301,"&lt;&gt;Annulée",$L$2:$L$301)</f>
      </c>
      <c r="M302" s="17">
        <f>SUMIF($P$2:$P$301,"&lt;&gt;Annulée",$M$2:$M$301)</f>
      </c>
      <c r="N302" s="17">
        <f>SUMIF($P$2:$P$301,"&lt;&gt;Annulée",$N$2:$N$301)</f>
      </c>
      <c r="O302" s="17">
        <f>SUMIF($P$2:$P$301,"&lt;&gt;Annulée",$O$2:$O$301)</f>
      </c>
    </row>
  </sheetData>
  <dataValidations count="2">
    <dataValidation type="list" allowBlank="1" showInputMessage="1" showErrorMessage="0" sqref="E2:E301">
      <formula1>"Facture,Avoir,Annule et remplace"</formula1>
    </dataValidation>
    <dataValidation type="list" allowBlank="1" showInputMessage="1" showErrorMessage="0" sqref="P2:P301">
      <formula1>"Émise,Annulée"</formula1>
    </dataValidation>
  </dataValidations>
</worksheet>
</file>

<file path=xl/worksheets/sheet4.xml><?xml version="1.0" encoding="utf-8"?>
<worksheet xmlns="http://schemas.openxmlformats.org/spreadsheetml/2006/main">
  <sheetPr>
    <pageSetUpPr fitToPage="1"/>
  </sheetPr>
  <dimension ref="A1:G32"/>
  <sheetViews>
    <sheetView workbookViewId="0"/>
  </sheetViews>
  <sheetFormatPr defaultRowHeight="15"/>
  <cols>
    <col min="1" max="1" width="46" customWidth="1"/>
    <col min="2" max="2" width="8" customWidth="1"/>
    <col min="3" max="3" width="16" customWidth="1"/>
    <col min="4" max="4" width="16" customWidth="1"/>
    <col min="5" max="5" width="4" customWidth="1"/>
    <col min="6" max="6" width="22" customWidth="1"/>
    <col min="7" max="7" width="22" customWidth="1"/>
  </cols>
  <sheetData>
    <row r="1">
      <c r="A1" s="1" t="inlineStr">
        <is>
          <t xml:space="preserve">N° de facture à éditer →</t>
        </is>
      </c>
      <c r="B1" s="10"/>
    </row>
    <row r="2">
      <c r="A2" s="3" t="inlineStr">
        <is>
          <t xml:space="preserve">Choisis un numéro dans la liste en B1 : tout se remplit depuis l’onglet Factures. Pour l’envoyer : sélectionne la plage A4:G30, puis Fichier → Imprimer → « Cellules sélectionnées » → PDF.</t>
        </is>
      </c>
    </row>
    <row r="4">
      <c r="A4" s="26">
        <f>IF(NOT(COUNTIF(Factures!$B$2:$B$301,$B$1)&gt;0),"Choisis un numéro de facture en B1",IF(IFERROR(INDEX(Factures!$E$2:$E$301,MATCH($B$1,Factures!$B$2:$B$301,0)),"")="Avoir","AVOIR",IF(IFERROR(INDEX(Factures!$E$2:$E$301,MATCH($B$1,Factures!$B$2:$B$301,0)),"")="Annule et remplace","FACTURE RECTIFICATIVE","FACTURE")))</f>
      </c>
    </row>
    <row r="6">
      <c r="A6" s="22">
        <f>IF('Paramètres'!$B$5="","",'Paramètres'!$B$5&amp;IF('Paramètres'!$B$6="",""," "&amp;'Paramètres'!$B$6))</f>
      </c>
      <c r="F6" s="21" t="inlineStr">
        <is>
          <t xml:space="preserve">N° de facture</t>
        </is>
      </c>
      <c r="G6" s="22">
        <f>IFERROR(INDEX(Factures!$B$2:$B$301,MATCH($B$1,Factures!$B$2:$B$301,0)),"")</f>
      </c>
    </row>
    <row r="7">
      <c r="A7" s="21">
        <f>'Paramètres'!$B$8</f>
      </c>
      <c r="F7" s="21" t="inlineStr">
        <is>
          <t xml:space="preserve">Date d’émission</t>
        </is>
      </c>
      <c r="G7" s="24">
        <f>IFERROR(INDEX(Factures!$C$2:$C$301,MATCH($B$1,Factures!$B$2:$B$301,0)),"")</f>
      </c>
    </row>
    <row r="8">
      <c r="A8" s="21">
        <f>IF('Paramètres'!$B$7="","","SIRET : "&amp;'Paramètres'!$B$7)</f>
      </c>
      <c r="F8" s="21">
        <f>IF(IFERROR(INDEX(Factures!$D$2:$D$301,MATCH($B$1,Factures!$B$2:$B$301,0)),"")="","","Date de la prestation")</f>
      </c>
      <c r="G8" s="24">
        <f>IF(IFERROR(INDEX(Factures!$D$2:$D$301,MATCH($B$1,Factures!$B$2:$B$301,0)),"")="","",IFERROR(INDEX(Factures!$D$2:$D$301,MATCH($B$1,Factures!$B$2:$B$301,0)),""))</f>
      </c>
    </row>
    <row r="9">
      <c r="A9" s="21">
        <f>IF(AND('Paramètres'!$B$16="Oui",'Paramètres'!$B$17&lt;&gt;""),"N° TVA : "&amp;'Paramètres'!$B$17,"")</f>
      </c>
      <c r="F9" s="21">
        <f>IF(IFERROR(INDEX(Factures!$F$2:$F$301,MATCH($B$1,Factures!$B$2:$B$301,0)),"")="","","Facture d’origine")</f>
      </c>
      <c r="G9" s="21">
        <f>IFERROR(INDEX(Factures!$F$2:$F$301,MATCH($B$1,Factures!$B$2:$B$301,0)),"")</f>
      </c>
    </row>
    <row r="10">
      <c r="A10" s="21">
        <f>'Paramètres'!$B$9</f>
      </c>
    </row>
    <row r="12">
      <c r="A12" s="22" t="inlineStr">
        <is>
          <t xml:space="preserve">Facturé à</t>
        </is>
      </c>
    </row>
    <row r="13">
      <c r="A13" s="21">
        <f>IFERROR(INDEX(Factures!$G$2:$G$301,MATCH($B$1,Factures!$B$2:$B$301,0)),"")</f>
      </c>
    </row>
    <row r="14">
      <c r="A14" s="21">
        <f>IF(IFERROR(INDEX(Factures!$I$2:$I$301,MATCH($B$1,Factures!$B$2:$B$301,0)),"")="","",IFERROR(INDEX(Factures!$I$2:$I$301,MATCH($B$1,Factures!$B$2:$B$301,0)),""))</f>
      </c>
    </row>
    <row r="15">
      <c r="A15" s="21">
        <f>IF(IFERROR(INDEX(Factures!$H$2:$H$301,MATCH($B$1,Factures!$B$2:$B$301,0)),"")="","","SIREN : "&amp;IFERROR(INDEX(Factures!$H$2:$H$301,MATCH($B$1,Factures!$B$2:$B$301,0)),""))</f>
      </c>
    </row>
    <row r="17">
      <c r="A17" s="4" t="inlineStr">
        <is>
          <t xml:space="preserve">Désignation</t>
        </is>
      </c>
      <c r="B17" s="4" t="inlineStr">
        <is>
          <t xml:space="preserve">Qté</t>
        </is>
      </c>
      <c r="C17" s="4" t="inlineStr">
        <is>
          <t xml:space="preserve">Prix unit. HT</t>
        </is>
      </c>
      <c r="D17" s="4" t="inlineStr">
        <is>
          <t xml:space="preserve">Total HT</t>
        </is>
      </c>
    </row>
    <row r="18">
      <c r="A18" s="5">
        <f>IFERROR(INDEX(Factures!$J$2:$J$301,MATCH($B$1,Factures!$B$2:$B$301,0)),"")</f>
      </c>
      <c r="B18" s="5">
        <f>IF(NOT(COUNTIF(Factures!$B$2:$B$301,$B$1)&gt;0),"",1)</f>
      </c>
      <c r="C18" s="6">
        <f>IFERROR(INDEX(Factures!$K$2:$K$301,MATCH($B$1,Factures!$B$2:$B$301,0)),"")</f>
      </c>
      <c r="D18" s="6">
        <f>IFERROR(INDEX(Factures!$K$2:$K$301,MATCH($B$1,Factures!$B$2:$B$301,0)),"")</f>
      </c>
    </row>
    <row r="20">
      <c r="F20" s="21" t="inlineStr">
        <is>
          <t xml:space="preserve">Total HT</t>
        </is>
      </c>
      <c r="G20" s="23">
        <f>IFERROR(INDEX(Factures!$K$2:$K$301,MATCH($B$1,Factures!$B$2:$B$301,0)),"")</f>
      </c>
    </row>
    <row r="21">
      <c r="F21" s="21">
        <f>IF('Paramètres'!$B$16="Oui","TVA "&amp;TEXT('Paramètres'!$B$18*100,"0")&amp;" %","")</f>
      </c>
      <c r="G21" s="23">
        <f>IF('Paramètres'!$B$16="Oui",IFERROR(INDEX(Factures!$L$2:$L$301,MATCH($B$1,Factures!$B$2:$B$301,0)),""),"")</f>
      </c>
    </row>
    <row r="22">
      <c r="F22" s="22">
        <f>IF(NOT(COUNTIF(Factures!$B$2:$B$301,$B$1)&gt;0),"",IF(IFERROR(INDEX(Factures!$E$2:$E$301,MATCH($B$1,Factures!$B$2:$B$301,0)),"")="Avoir","TOTAL DE L’AVOIR","TOTAL TTC"))</f>
      </c>
      <c r="G22" s="25">
        <f>IFERROR(INDEX(Factures!$M$2:$M$301,MATCH($B$1,Factures!$B$2:$B$301,0)),"")</f>
      </c>
    </row>
    <row r="23">
      <c r="F23" s="21">
        <f>IF(IFERROR(INDEX(Factures!$N$2:$N$301,MATCH($B$1,Factures!$B$2:$B$301,0)),"")=0,"","Déjà encaissé")</f>
      </c>
      <c r="G23" s="23">
        <f>IF(IFERROR(INDEX(Factures!$N$2:$N$301,MATCH($B$1,Factures!$B$2:$B$301,0)),"")=0,"",IFERROR(INDEX(Factures!$N$2:$N$301,MATCH($B$1,Factures!$B$2:$B$301,0)),""))</f>
      </c>
    </row>
    <row r="24">
      <c r="F24" s="22">
        <f>IF(OR(NOT(COUNTIF(Factures!$B$2:$B$301,$B$1)&gt;0),IFERROR(INDEX(Factures!$N$2:$N$301,MATCH($B$1,Factures!$B$2:$B$301,0)),"")=0),"","Reste à payer")</f>
      </c>
      <c r="G24" s="25">
        <f>IF(OR(NOT(COUNTIF(Factures!$B$2:$B$301,$B$1)&gt;0),IFERROR(INDEX(Factures!$N$2:$N$301,MATCH($B$1,Factures!$B$2:$B$301,0)),"")=0),"",IFERROR(INDEX(Factures!$O$2:$O$301,MATCH($B$1,Factures!$B$2:$B$301,0)),""))</f>
      </c>
    </row>
    <row r="26">
      <c r="A26" s="21">
        <f>IFERROR(INDEX(Factures!$Q$2:$Q$301,MATCH($B$1,Factures!$B$2:$B$301,0)),"")</f>
      </c>
    </row>
    <row r="27">
      <c r="A27" s="21">
        <f>IF(NOT(COUNTIF(Factures!$B$2:$B$301,$B$1)&gt;0),"","Catégorie d’opération : Prestation de services")</f>
      </c>
    </row>
    <row r="28">
      <c r="A28" s="21">
        <f>IF(OR(NOT(COUNTIF(Factures!$B$2:$B$301,$B$1)&gt;0),'Paramètres'!$B$10=""),"","Règlement : "&amp;'Paramètres'!$B$10)</f>
      </c>
    </row>
    <row r="29">
      <c r="A29" s="21">
        <f>IF(IFERROR(INDEX(Factures!$H$2:$H$301,MATCH($B$1,Factures!$B$2:$B$301,0)),"")="","","Paiement à réception de la facture. En cas de retard, pénalités au taux d’intérêt légal en vigueur, et indemnité forfaitaire pour frais de recouvrement de 40 €.")</f>
      </c>
    </row>
    <row r="30">
      <c r="A30" s="21">
        <f>IF(IFERROR(INDEX(Factures!$E$2:$E$301,MATCH($B$1,Factures!$B$2:$B$301,0)),"")="Avoir","Avoir venant en déduction de la facture n° "&amp;IFERROR(INDEX(Factures!$F$2:$F$301,MATCH($B$1,Factures!$B$2:$B$301,0)),"")&amp;". Ce document n’est pas une demande de paiement.",IF(IFERROR(INDEX(Factures!$E$2:$E$301,MATCH($B$1,Factures!$B$2:$B$301,0)),"")="Annule et remplace","La présente facture annule et remplace la facture n° "&amp;IFERROR(INDEX(Factures!$F$2:$F$301,MATCH($B$1,Factures!$B$2:$B$301,0)),"")&amp;".",""))</f>
      </c>
    </row>
    <row r="32">
      <c r="A32" s="3" t="inlineStr">
        <is>
          <t xml:space="preserve">Une seule prestation par facture ici. Si tu dois en détailler plusieurs, ajoute des lignes sous le tableau et corrige le total à la main — et garde le même montant dans le facturier.</t>
        </is>
      </c>
    </row>
  </sheetData>
  <dataValidations count="1">
    <dataValidation type="list" allowBlank="1" showInputMessage="1" showErrorMessage="0" sqref="B1">
      <formula1>Factures!$B$2:$B$301</formula1>
    </dataValidation>
  </dataValidations>
  <pageMargins left="0.5" right="0.5" top="0.6" bottom="0.6" header="0.3" footer="0.3"/>
  <pageSetup paperSize="9" orientation="portrait" fitToWidth="1" fitToHeight="0"/>
</worksheet>
</file>

<file path=xl/worksheets/sheet5.xml><?xml version="1.0" encoding="utf-8"?>
<worksheet xmlns="http://schemas.openxmlformats.org/spreadsheetml/2006/main">
  <dimension ref="A1:G402"/>
  <sheetViews>
    <sheetView workbookViewId="0">
      <pane ySplit="1" topLeftCell="A2" activePane="bottomLeft" state="frozen"/>
    </sheetView>
  </sheetViews>
  <sheetFormatPr defaultRowHeight="15"/>
  <cols>
    <col min="1" max="1" width="20" customWidth="1"/>
    <col min="2" max="2" width="28" customWidth="1"/>
    <col min="3" max="3" width="16" customWidth="1"/>
    <col min="4" max="4" width="16" customWidth="1"/>
    <col min="5" max="5" width="20" customWidth="1"/>
    <col min="6" max="6" width="18" customWidth="1"/>
    <col min="7" max="7" width="46" customWidth="1"/>
  </cols>
  <sheetData>
    <row r="1" ht="30" customHeight="1">
      <c r="A1" s="4" t="inlineStr">
        <is>
          <t xml:space="preserve">Date de l’encaissement</t>
        </is>
      </c>
      <c r="B1" s="4" t="inlineStr">
        <is>
          <t xml:space="preserve">Client</t>
        </is>
      </c>
      <c r="C1" s="4" t="inlineStr">
        <is>
          <t xml:space="preserve">N° de facture</t>
        </is>
      </c>
      <c r="D1" s="4" t="inlineStr">
        <is>
          <t xml:space="preserve">Montant encaissé</t>
        </is>
      </c>
      <c r="E1" s="4" t="inlineStr">
        <is>
          <t xml:space="preserve">Mode de règlement</t>
        </is>
      </c>
      <c r="F1" s="4" t="inlineStr">
        <is>
          <t xml:space="preserve">Nature</t>
        </is>
      </c>
      <c r="G1" s="4" t="inlineStr">
        <is>
          <t xml:space="preserve">Contrôle</t>
        </is>
      </c>
    </row>
    <row r="2">
      <c r="A2" s="12">
        <v>46095</v>
      </c>
      <c r="B2" s="10" t="inlineStr">
        <is>
          <t xml:space="preserve">Camille (exemple à effacer)</t>
        </is>
      </c>
      <c r="C2" s="10" t="inlineStr">
        <is>
          <t xml:space="preserve">F2026-001</t>
        </is>
      </c>
      <c r="D2" s="11">
        <v>150</v>
      </c>
      <c r="E2" s="10" t="inlineStr">
        <is>
          <t xml:space="preserve">Virement</t>
        </is>
      </c>
      <c r="F2" s="10" t="inlineStr">
        <is>
          <t xml:space="preserve">Arrhes</t>
        </is>
      </c>
      <c r="G2" s="9">
        <f>IF($A2="","",IF($D2="","⚠ montant manquant",IF($B2="","⚠ identité du client manquante",IF($E2="","⚠ mode de règlement manquant",IF(AND($C2&lt;&gt;"",COUNTIF(Factures!$B$2:$B$301,$C2)=0),"⚠ ce n° de facture n’existe pas dans l’onglet Factures","✓")))))</f>
      </c>
    </row>
    <row r="3">
      <c r="A3" s="12">
        <v>46116</v>
      </c>
      <c r="B3" s="10" t="inlineStr">
        <is>
          <t xml:space="preserve">Camille (exemple à effacer)</t>
        </is>
      </c>
      <c r="C3" s="10" t="inlineStr">
        <is>
          <t xml:space="preserve">F2026-001</t>
        </is>
      </c>
      <c r="D3" s="11">
        <v>300</v>
      </c>
      <c r="E3" s="10" t="inlineStr">
        <is>
          <t xml:space="preserve">Liquide</t>
        </is>
      </c>
      <c r="F3" s="10" t="inlineStr">
        <is>
          <t xml:space="preserve">Solde</t>
        </is>
      </c>
      <c r="G3" s="9">
        <f>IF($A3="","",IF($D3="","⚠ montant manquant",IF($B3="","⚠ identité du client manquante",IF($E3="","⚠ mode de règlement manquant",IF(AND($C3&lt;&gt;"",COUNTIF(Factures!$B$2:$B$301,$C3)=0),"⚠ ce n° de facture n’existe pas dans l’onglet Factures","✓")))))</f>
      </c>
    </row>
    <row r="4">
      <c r="A4" s="12"/>
      <c r="B4" s="10"/>
      <c r="C4" s="10"/>
      <c r="D4" s="11"/>
      <c r="E4" s="10"/>
      <c r="F4" s="10"/>
      <c r="G4" s="9">
        <f>IF($A4="","",IF($D4="","⚠ montant manquant",IF($B4="","⚠ identité du client manquante",IF($E4="","⚠ mode de règlement manquant",IF(AND($C4&lt;&gt;"",COUNTIF(Factures!$B$2:$B$301,$C4)=0),"⚠ ce n° de facture n’existe pas dans l’onglet Factures","✓")))))</f>
      </c>
    </row>
    <row r="5">
      <c r="A5" s="12"/>
      <c r="B5" s="10"/>
      <c r="C5" s="10"/>
      <c r="D5" s="11"/>
      <c r="E5" s="10"/>
      <c r="F5" s="10"/>
      <c r="G5" s="9">
        <f>IF($A5="","",IF($D5="","⚠ montant manquant",IF($B5="","⚠ identité du client manquante",IF($E5="","⚠ mode de règlement manquant",IF(AND($C5&lt;&gt;"",COUNTIF(Factures!$B$2:$B$301,$C5)=0),"⚠ ce n° de facture n’existe pas dans l’onglet Factures","✓")))))</f>
      </c>
    </row>
    <row r="6">
      <c r="A6" s="12"/>
      <c r="B6" s="10"/>
      <c r="C6" s="10"/>
      <c r="D6" s="11"/>
      <c r="E6" s="10"/>
      <c r="F6" s="10"/>
      <c r="G6" s="9">
        <f>IF($A6="","",IF($D6="","⚠ montant manquant",IF($B6="","⚠ identité du client manquante",IF($E6="","⚠ mode de règlement manquant",IF(AND($C6&lt;&gt;"",COUNTIF(Factures!$B$2:$B$301,$C6)=0),"⚠ ce n° de facture n’existe pas dans l’onglet Factures","✓")))))</f>
      </c>
    </row>
    <row r="7">
      <c r="A7" s="12"/>
      <c r="B7" s="10"/>
      <c r="C7" s="10"/>
      <c r="D7" s="11"/>
      <c r="E7" s="10"/>
      <c r="F7" s="10"/>
      <c r="G7" s="9">
        <f>IF($A7="","",IF($D7="","⚠ montant manquant",IF($B7="","⚠ identité du client manquante",IF($E7="","⚠ mode de règlement manquant",IF(AND($C7&lt;&gt;"",COUNTIF(Factures!$B$2:$B$301,$C7)=0),"⚠ ce n° de facture n’existe pas dans l’onglet Factures","✓")))))</f>
      </c>
    </row>
    <row r="8">
      <c r="A8" s="12"/>
      <c r="B8" s="10"/>
      <c r="C8" s="10"/>
      <c r="D8" s="11"/>
      <c r="E8" s="10"/>
      <c r="F8" s="10"/>
      <c r="G8" s="9">
        <f>IF($A8="","",IF($D8="","⚠ montant manquant",IF($B8="","⚠ identité du client manquante",IF($E8="","⚠ mode de règlement manquant",IF(AND($C8&lt;&gt;"",COUNTIF(Factures!$B$2:$B$301,$C8)=0),"⚠ ce n° de facture n’existe pas dans l’onglet Factures","✓")))))</f>
      </c>
    </row>
    <row r="9">
      <c r="A9" s="12"/>
      <c r="B9" s="10"/>
      <c r="C9" s="10"/>
      <c r="D9" s="11"/>
      <c r="E9" s="10"/>
      <c r="F9" s="10"/>
      <c r="G9" s="9">
        <f>IF($A9="","",IF($D9="","⚠ montant manquant",IF($B9="","⚠ identité du client manquante",IF($E9="","⚠ mode de règlement manquant",IF(AND($C9&lt;&gt;"",COUNTIF(Factures!$B$2:$B$301,$C9)=0),"⚠ ce n° de facture n’existe pas dans l’onglet Factures","✓")))))</f>
      </c>
    </row>
    <row r="10">
      <c r="A10" s="12"/>
      <c r="B10" s="10"/>
      <c r="C10" s="10"/>
      <c r="D10" s="11"/>
      <c r="E10" s="10"/>
      <c r="F10" s="10"/>
      <c r="G10" s="9">
        <f>IF($A10="","",IF($D10="","⚠ montant manquant",IF($B10="","⚠ identité du client manquante",IF($E10="","⚠ mode de règlement manquant",IF(AND($C10&lt;&gt;"",COUNTIF(Factures!$B$2:$B$301,$C10)=0),"⚠ ce n° de facture n’existe pas dans l’onglet Factures","✓")))))</f>
      </c>
    </row>
    <row r="11">
      <c r="A11" s="12"/>
      <c r="B11" s="10"/>
      <c r="C11" s="10"/>
      <c r="D11" s="11"/>
      <c r="E11" s="10"/>
      <c r="F11" s="10"/>
      <c r="G11" s="9">
        <f>IF($A11="","",IF($D11="","⚠ montant manquant",IF($B11="","⚠ identité du client manquante",IF($E11="","⚠ mode de règlement manquant",IF(AND($C11&lt;&gt;"",COUNTIF(Factures!$B$2:$B$301,$C11)=0),"⚠ ce n° de facture n’existe pas dans l’onglet Factures","✓")))))</f>
      </c>
    </row>
    <row r="12">
      <c r="A12" s="12"/>
      <c r="B12" s="10"/>
      <c r="C12" s="10"/>
      <c r="D12" s="11"/>
      <c r="E12" s="10"/>
      <c r="F12" s="10"/>
      <c r="G12" s="9">
        <f>IF($A12="","",IF($D12="","⚠ montant manquant",IF($B12="","⚠ identité du client manquante",IF($E12="","⚠ mode de règlement manquant",IF(AND($C12&lt;&gt;"",COUNTIF(Factures!$B$2:$B$301,$C12)=0),"⚠ ce n° de facture n’existe pas dans l’onglet Factures","✓")))))</f>
      </c>
    </row>
    <row r="13">
      <c r="A13" s="12"/>
      <c r="B13" s="10"/>
      <c r="C13" s="10"/>
      <c r="D13" s="11"/>
      <c r="E13" s="10"/>
      <c r="F13" s="10"/>
      <c r="G13" s="9">
        <f>IF($A13="","",IF($D13="","⚠ montant manquant",IF($B13="","⚠ identité du client manquante",IF($E13="","⚠ mode de règlement manquant",IF(AND($C13&lt;&gt;"",COUNTIF(Factures!$B$2:$B$301,$C13)=0),"⚠ ce n° de facture n’existe pas dans l’onglet Factures","✓")))))</f>
      </c>
    </row>
    <row r="14">
      <c r="A14" s="12"/>
      <c r="B14" s="10"/>
      <c r="C14" s="10"/>
      <c r="D14" s="11"/>
      <c r="E14" s="10"/>
      <c r="F14" s="10"/>
      <c r="G14" s="9">
        <f>IF($A14="","",IF($D14="","⚠ montant manquant",IF($B14="","⚠ identité du client manquante",IF($E14="","⚠ mode de règlement manquant",IF(AND($C14&lt;&gt;"",COUNTIF(Factures!$B$2:$B$301,$C14)=0),"⚠ ce n° de facture n’existe pas dans l’onglet Factures","✓")))))</f>
      </c>
    </row>
    <row r="15">
      <c r="A15" s="12"/>
      <c r="B15" s="10"/>
      <c r="C15" s="10"/>
      <c r="D15" s="11"/>
      <c r="E15" s="10"/>
      <c r="F15" s="10"/>
      <c r="G15" s="9">
        <f>IF($A15="","",IF($D15="","⚠ montant manquant",IF($B15="","⚠ identité du client manquante",IF($E15="","⚠ mode de règlement manquant",IF(AND($C15&lt;&gt;"",COUNTIF(Factures!$B$2:$B$301,$C15)=0),"⚠ ce n° de facture n’existe pas dans l’onglet Factures","✓")))))</f>
      </c>
    </row>
    <row r="16">
      <c r="A16" s="12"/>
      <c r="B16" s="10"/>
      <c r="C16" s="10"/>
      <c r="D16" s="11"/>
      <c r="E16" s="10"/>
      <c r="F16" s="10"/>
      <c r="G16" s="9">
        <f>IF($A16="","",IF($D16="","⚠ montant manquant",IF($B16="","⚠ identité du client manquante",IF($E16="","⚠ mode de règlement manquant",IF(AND($C16&lt;&gt;"",COUNTIF(Factures!$B$2:$B$301,$C16)=0),"⚠ ce n° de facture n’existe pas dans l’onglet Factures","✓")))))</f>
      </c>
    </row>
    <row r="17">
      <c r="A17" s="12"/>
      <c r="B17" s="10"/>
      <c r="C17" s="10"/>
      <c r="D17" s="11"/>
      <c r="E17" s="10"/>
      <c r="F17" s="10"/>
      <c r="G17" s="9">
        <f>IF($A17="","",IF($D17="","⚠ montant manquant",IF($B17="","⚠ identité du client manquante",IF($E17="","⚠ mode de règlement manquant",IF(AND($C17&lt;&gt;"",COUNTIF(Factures!$B$2:$B$301,$C17)=0),"⚠ ce n° de facture n’existe pas dans l’onglet Factures","✓")))))</f>
      </c>
    </row>
    <row r="18">
      <c r="A18" s="12"/>
      <c r="B18" s="10"/>
      <c r="C18" s="10"/>
      <c r="D18" s="11"/>
      <c r="E18" s="10"/>
      <c r="F18" s="10"/>
      <c r="G18" s="9">
        <f>IF($A18="","",IF($D18="","⚠ montant manquant",IF($B18="","⚠ identité du client manquante",IF($E18="","⚠ mode de règlement manquant",IF(AND($C18&lt;&gt;"",COUNTIF(Factures!$B$2:$B$301,$C18)=0),"⚠ ce n° de facture n’existe pas dans l’onglet Factures","✓")))))</f>
      </c>
    </row>
    <row r="19">
      <c r="A19" s="12"/>
      <c r="B19" s="10"/>
      <c r="C19" s="10"/>
      <c r="D19" s="11"/>
      <c r="E19" s="10"/>
      <c r="F19" s="10"/>
      <c r="G19" s="9">
        <f>IF($A19="","",IF($D19="","⚠ montant manquant",IF($B19="","⚠ identité du client manquante",IF($E19="","⚠ mode de règlement manquant",IF(AND($C19&lt;&gt;"",COUNTIF(Factures!$B$2:$B$301,$C19)=0),"⚠ ce n° de facture n’existe pas dans l’onglet Factures","✓")))))</f>
      </c>
    </row>
    <row r="20">
      <c r="A20" s="12"/>
      <c r="B20" s="10"/>
      <c r="C20" s="10"/>
      <c r="D20" s="11"/>
      <c r="E20" s="10"/>
      <c r="F20" s="10"/>
      <c r="G20" s="9">
        <f>IF($A20="","",IF($D20="","⚠ montant manquant",IF($B20="","⚠ identité du client manquante",IF($E20="","⚠ mode de règlement manquant",IF(AND($C20&lt;&gt;"",COUNTIF(Factures!$B$2:$B$301,$C20)=0),"⚠ ce n° de facture n’existe pas dans l’onglet Factures","✓")))))</f>
      </c>
    </row>
    <row r="21">
      <c r="A21" s="12"/>
      <c r="B21" s="10"/>
      <c r="C21" s="10"/>
      <c r="D21" s="11"/>
      <c r="E21" s="10"/>
      <c r="F21" s="10"/>
      <c r="G21" s="9">
        <f>IF($A21="","",IF($D21="","⚠ montant manquant",IF($B21="","⚠ identité du client manquante",IF($E21="","⚠ mode de règlement manquant",IF(AND($C21&lt;&gt;"",COUNTIF(Factures!$B$2:$B$301,$C21)=0),"⚠ ce n° de facture n’existe pas dans l’onglet Factures","✓")))))</f>
      </c>
    </row>
    <row r="22">
      <c r="A22" s="12"/>
      <c r="B22" s="10"/>
      <c r="C22" s="10"/>
      <c r="D22" s="11"/>
      <c r="E22" s="10"/>
      <c r="F22" s="10"/>
      <c r="G22" s="9">
        <f>IF($A22="","",IF($D22="","⚠ montant manquant",IF($B22="","⚠ identité du client manquante",IF($E22="","⚠ mode de règlement manquant",IF(AND($C22&lt;&gt;"",COUNTIF(Factures!$B$2:$B$301,$C22)=0),"⚠ ce n° de facture n’existe pas dans l’onglet Factures","✓")))))</f>
      </c>
    </row>
    <row r="23">
      <c r="A23" s="12"/>
      <c r="B23" s="10"/>
      <c r="C23" s="10"/>
      <c r="D23" s="11"/>
      <c r="E23" s="10"/>
      <c r="F23" s="10"/>
      <c r="G23" s="9">
        <f>IF($A23="","",IF($D23="","⚠ montant manquant",IF($B23="","⚠ identité du client manquante",IF($E23="","⚠ mode de règlement manquant",IF(AND($C23&lt;&gt;"",COUNTIF(Factures!$B$2:$B$301,$C23)=0),"⚠ ce n° de facture n’existe pas dans l’onglet Factures","✓")))))</f>
      </c>
    </row>
    <row r="24">
      <c r="A24" s="12"/>
      <c r="B24" s="10"/>
      <c r="C24" s="10"/>
      <c r="D24" s="11"/>
      <c r="E24" s="10"/>
      <c r="F24" s="10"/>
      <c r="G24" s="9">
        <f>IF($A24="","",IF($D24="","⚠ montant manquant",IF($B24="","⚠ identité du client manquante",IF($E24="","⚠ mode de règlement manquant",IF(AND($C24&lt;&gt;"",COUNTIF(Factures!$B$2:$B$301,$C24)=0),"⚠ ce n° de facture n’existe pas dans l’onglet Factures","✓")))))</f>
      </c>
    </row>
    <row r="25">
      <c r="A25" s="12"/>
      <c r="B25" s="10"/>
      <c r="C25" s="10"/>
      <c r="D25" s="11"/>
      <c r="E25" s="10"/>
      <c r="F25" s="10"/>
      <c r="G25" s="9">
        <f>IF($A25="","",IF($D25="","⚠ montant manquant",IF($B25="","⚠ identité du client manquante",IF($E25="","⚠ mode de règlement manquant",IF(AND($C25&lt;&gt;"",COUNTIF(Factures!$B$2:$B$301,$C25)=0),"⚠ ce n° de facture n’existe pas dans l’onglet Factures","✓")))))</f>
      </c>
    </row>
    <row r="26">
      <c r="A26" s="12"/>
      <c r="B26" s="10"/>
      <c r="C26" s="10"/>
      <c r="D26" s="11"/>
      <c r="E26" s="10"/>
      <c r="F26" s="10"/>
      <c r="G26" s="9">
        <f>IF($A26="","",IF($D26="","⚠ montant manquant",IF($B26="","⚠ identité du client manquante",IF($E26="","⚠ mode de règlement manquant",IF(AND($C26&lt;&gt;"",COUNTIF(Factures!$B$2:$B$301,$C26)=0),"⚠ ce n° de facture n’existe pas dans l’onglet Factures","✓")))))</f>
      </c>
    </row>
    <row r="27">
      <c r="A27" s="12"/>
      <c r="B27" s="10"/>
      <c r="C27" s="10"/>
      <c r="D27" s="11"/>
      <c r="E27" s="10"/>
      <c r="F27" s="10"/>
      <c r="G27" s="9">
        <f>IF($A27="","",IF($D27="","⚠ montant manquant",IF($B27="","⚠ identité du client manquante",IF($E27="","⚠ mode de règlement manquant",IF(AND($C27&lt;&gt;"",COUNTIF(Factures!$B$2:$B$301,$C27)=0),"⚠ ce n° de facture n’existe pas dans l’onglet Factures","✓")))))</f>
      </c>
    </row>
    <row r="28">
      <c r="A28" s="12"/>
      <c r="B28" s="10"/>
      <c r="C28" s="10"/>
      <c r="D28" s="11"/>
      <c r="E28" s="10"/>
      <c r="F28" s="10"/>
      <c r="G28" s="9">
        <f>IF($A28="","",IF($D28="","⚠ montant manquant",IF($B28="","⚠ identité du client manquante",IF($E28="","⚠ mode de règlement manquant",IF(AND($C28&lt;&gt;"",COUNTIF(Factures!$B$2:$B$301,$C28)=0),"⚠ ce n° de facture n’existe pas dans l’onglet Factures","✓")))))</f>
      </c>
    </row>
    <row r="29">
      <c r="A29" s="12"/>
      <c r="B29" s="10"/>
      <c r="C29" s="10"/>
      <c r="D29" s="11"/>
      <c r="E29" s="10"/>
      <c r="F29" s="10"/>
      <c r="G29" s="9">
        <f>IF($A29="","",IF($D29="","⚠ montant manquant",IF($B29="","⚠ identité du client manquante",IF($E29="","⚠ mode de règlement manquant",IF(AND($C29&lt;&gt;"",COUNTIF(Factures!$B$2:$B$301,$C29)=0),"⚠ ce n° de facture n’existe pas dans l’onglet Factures","✓")))))</f>
      </c>
    </row>
    <row r="30">
      <c r="A30" s="12"/>
      <c r="B30" s="10"/>
      <c r="C30" s="10"/>
      <c r="D30" s="11"/>
      <c r="E30" s="10"/>
      <c r="F30" s="10"/>
      <c r="G30" s="9">
        <f>IF($A30="","",IF($D30="","⚠ montant manquant",IF($B30="","⚠ identité du client manquante",IF($E30="","⚠ mode de règlement manquant",IF(AND($C30&lt;&gt;"",COUNTIF(Factures!$B$2:$B$301,$C30)=0),"⚠ ce n° de facture n’existe pas dans l’onglet Factures","✓")))))</f>
      </c>
    </row>
    <row r="31">
      <c r="A31" s="12"/>
      <c r="B31" s="10"/>
      <c r="C31" s="10"/>
      <c r="D31" s="11"/>
      <c r="E31" s="10"/>
      <c r="F31" s="10"/>
      <c r="G31" s="9">
        <f>IF($A31="","",IF($D31="","⚠ montant manquant",IF($B31="","⚠ identité du client manquante",IF($E31="","⚠ mode de règlement manquant",IF(AND($C31&lt;&gt;"",COUNTIF(Factures!$B$2:$B$301,$C31)=0),"⚠ ce n° de facture n’existe pas dans l’onglet Factures","✓")))))</f>
      </c>
    </row>
    <row r="32">
      <c r="A32" s="12"/>
      <c r="B32" s="10"/>
      <c r="C32" s="10"/>
      <c r="D32" s="11"/>
      <c r="E32" s="10"/>
      <c r="F32" s="10"/>
      <c r="G32" s="9">
        <f>IF($A32="","",IF($D32="","⚠ montant manquant",IF($B32="","⚠ identité du client manquante",IF($E32="","⚠ mode de règlement manquant",IF(AND($C32&lt;&gt;"",COUNTIF(Factures!$B$2:$B$301,$C32)=0),"⚠ ce n° de facture n’existe pas dans l’onglet Factures","✓")))))</f>
      </c>
    </row>
    <row r="33">
      <c r="A33" s="12"/>
      <c r="B33" s="10"/>
      <c r="C33" s="10"/>
      <c r="D33" s="11"/>
      <c r="E33" s="10"/>
      <c r="F33" s="10"/>
      <c r="G33" s="9">
        <f>IF($A33="","",IF($D33="","⚠ montant manquant",IF($B33="","⚠ identité du client manquante",IF($E33="","⚠ mode de règlement manquant",IF(AND($C33&lt;&gt;"",COUNTIF(Factures!$B$2:$B$301,$C33)=0),"⚠ ce n° de facture n’existe pas dans l’onglet Factures","✓")))))</f>
      </c>
    </row>
    <row r="34">
      <c r="A34" s="12"/>
      <c r="B34" s="10"/>
      <c r="C34" s="10"/>
      <c r="D34" s="11"/>
      <c r="E34" s="10"/>
      <c r="F34" s="10"/>
      <c r="G34" s="9">
        <f>IF($A34="","",IF($D34="","⚠ montant manquant",IF($B34="","⚠ identité du client manquante",IF($E34="","⚠ mode de règlement manquant",IF(AND($C34&lt;&gt;"",COUNTIF(Factures!$B$2:$B$301,$C34)=0),"⚠ ce n° de facture n’existe pas dans l’onglet Factures","✓")))))</f>
      </c>
    </row>
    <row r="35">
      <c r="A35" s="12"/>
      <c r="B35" s="10"/>
      <c r="C35" s="10"/>
      <c r="D35" s="11"/>
      <c r="E35" s="10"/>
      <c r="F35" s="10"/>
      <c r="G35" s="9">
        <f>IF($A35="","",IF($D35="","⚠ montant manquant",IF($B35="","⚠ identité du client manquante",IF($E35="","⚠ mode de règlement manquant",IF(AND($C35&lt;&gt;"",COUNTIF(Factures!$B$2:$B$301,$C35)=0),"⚠ ce n° de facture n’existe pas dans l’onglet Factures","✓")))))</f>
      </c>
    </row>
    <row r="36">
      <c r="A36" s="12"/>
      <c r="B36" s="10"/>
      <c r="C36" s="10"/>
      <c r="D36" s="11"/>
      <c r="E36" s="10"/>
      <c r="F36" s="10"/>
      <c r="G36" s="9">
        <f>IF($A36="","",IF($D36="","⚠ montant manquant",IF($B36="","⚠ identité du client manquante",IF($E36="","⚠ mode de règlement manquant",IF(AND($C36&lt;&gt;"",COUNTIF(Factures!$B$2:$B$301,$C36)=0),"⚠ ce n° de facture n’existe pas dans l’onglet Factures","✓")))))</f>
      </c>
    </row>
    <row r="37">
      <c r="A37" s="12"/>
      <c r="B37" s="10"/>
      <c r="C37" s="10"/>
      <c r="D37" s="11"/>
      <c r="E37" s="10"/>
      <c r="F37" s="10"/>
      <c r="G37" s="9">
        <f>IF($A37="","",IF($D37="","⚠ montant manquant",IF($B37="","⚠ identité du client manquante",IF($E37="","⚠ mode de règlement manquant",IF(AND($C37&lt;&gt;"",COUNTIF(Factures!$B$2:$B$301,$C37)=0),"⚠ ce n° de facture n’existe pas dans l’onglet Factures","✓")))))</f>
      </c>
    </row>
    <row r="38">
      <c r="A38" s="12"/>
      <c r="B38" s="10"/>
      <c r="C38" s="10"/>
      <c r="D38" s="11"/>
      <c r="E38" s="10"/>
      <c r="F38" s="10"/>
      <c r="G38" s="9">
        <f>IF($A38="","",IF($D38="","⚠ montant manquant",IF($B38="","⚠ identité du client manquante",IF($E38="","⚠ mode de règlement manquant",IF(AND($C38&lt;&gt;"",COUNTIF(Factures!$B$2:$B$301,$C38)=0),"⚠ ce n° de facture n’existe pas dans l’onglet Factures","✓")))))</f>
      </c>
    </row>
    <row r="39">
      <c r="A39" s="12"/>
      <c r="B39" s="10"/>
      <c r="C39" s="10"/>
      <c r="D39" s="11"/>
      <c r="E39" s="10"/>
      <c r="F39" s="10"/>
      <c r="G39" s="9">
        <f>IF($A39="","",IF($D39="","⚠ montant manquant",IF($B39="","⚠ identité du client manquante",IF($E39="","⚠ mode de règlement manquant",IF(AND($C39&lt;&gt;"",COUNTIF(Factures!$B$2:$B$301,$C39)=0),"⚠ ce n° de facture n’existe pas dans l’onglet Factures","✓")))))</f>
      </c>
    </row>
    <row r="40">
      <c r="A40" s="12"/>
      <c r="B40" s="10"/>
      <c r="C40" s="10"/>
      <c r="D40" s="11"/>
      <c r="E40" s="10"/>
      <c r="F40" s="10"/>
      <c r="G40" s="9">
        <f>IF($A40="","",IF($D40="","⚠ montant manquant",IF($B40="","⚠ identité du client manquante",IF($E40="","⚠ mode de règlement manquant",IF(AND($C40&lt;&gt;"",COUNTIF(Factures!$B$2:$B$301,$C40)=0),"⚠ ce n° de facture n’existe pas dans l’onglet Factures","✓")))))</f>
      </c>
    </row>
    <row r="41">
      <c r="A41" s="12"/>
      <c r="B41" s="10"/>
      <c r="C41" s="10"/>
      <c r="D41" s="11"/>
      <c r="E41" s="10"/>
      <c r="F41" s="10"/>
      <c r="G41" s="9">
        <f>IF($A41="","",IF($D41="","⚠ montant manquant",IF($B41="","⚠ identité du client manquante",IF($E41="","⚠ mode de règlement manquant",IF(AND($C41&lt;&gt;"",COUNTIF(Factures!$B$2:$B$301,$C41)=0),"⚠ ce n° de facture n’existe pas dans l’onglet Factures","✓")))))</f>
      </c>
    </row>
    <row r="42">
      <c r="A42" s="12"/>
      <c r="B42" s="10"/>
      <c r="C42" s="10"/>
      <c r="D42" s="11"/>
      <c r="E42" s="10"/>
      <c r="F42" s="10"/>
      <c r="G42" s="9">
        <f>IF($A42="","",IF($D42="","⚠ montant manquant",IF($B42="","⚠ identité du client manquante",IF($E42="","⚠ mode de règlement manquant",IF(AND($C42&lt;&gt;"",COUNTIF(Factures!$B$2:$B$301,$C42)=0),"⚠ ce n° de facture n’existe pas dans l’onglet Factures","✓")))))</f>
      </c>
    </row>
    <row r="43">
      <c r="A43" s="12"/>
      <c r="B43" s="10"/>
      <c r="C43" s="10"/>
      <c r="D43" s="11"/>
      <c r="E43" s="10"/>
      <c r="F43" s="10"/>
      <c r="G43" s="9">
        <f>IF($A43="","",IF($D43="","⚠ montant manquant",IF($B43="","⚠ identité du client manquante",IF($E43="","⚠ mode de règlement manquant",IF(AND($C43&lt;&gt;"",COUNTIF(Factures!$B$2:$B$301,$C43)=0),"⚠ ce n° de facture n’existe pas dans l’onglet Factures","✓")))))</f>
      </c>
    </row>
    <row r="44">
      <c r="A44" s="12"/>
      <c r="B44" s="10"/>
      <c r="C44" s="10"/>
      <c r="D44" s="11"/>
      <c r="E44" s="10"/>
      <c r="F44" s="10"/>
      <c r="G44" s="9">
        <f>IF($A44="","",IF($D44="","⚠ montant manquant",IF($B44="","⚠ identité du client manquante",IF($E44="","⚠ mode de règlement manquant",IF(AND($C44&lt;&gt;"",COUNTIF(Factures!$B$2:$B$301,$C44)=0),"⚠ ce n° de facture n’existe pas dans l’onglet Factures","✓")))))</f>
      </c>
    </row>
    <row r="45">
      <c r="A45" s="12"/>
      <c r="B45" s="10"/>
      <c r="C45" s="10"/>
      <c r="D45" s="11"/>
      <c r="E45" s="10"/>
      <c r="F45" s="10"/>
      <c r="G45" s="9">
        <f>IF($A45="","",IF($D45="","⚠ montant manquant",IF($B45="","⚠ identité du client manquante",IF($E45="","⚠ mode de règlement manquant",IF(AND($C45&lt;&gt;"",COUNTIF(Factures!$B$2:$B$301,$C45)=0),"⚠ ce n° de facture n’existe pas dans l’onglet Factures","✓")))))</f>
      </c>
    </row>
    <row r="46">
      <c r="A46" s="12"/>
      <c r="B46" s="10"/>
      <c r="C46" s="10"/>
      <c r="D46" s="11"/>
      <c r="E46" s="10"/>
      <c r="F46" s="10"/>
      <c r="G46" s="9">
        <f>IF($A46="","",IF($D46="","⚠ montant manquant",IF($B46="","⚠ identité du client manquante",IF($E46="","⚠ mode de règlement manquant",IF(AND($C46&lt;&gt;"",COUNTIF(Factures!$B$2:$B$301,$C46)=0),"⚠ ce n° de facture n’existe pas dans l’onglet Factures","✓")))))</f>
      </c>
    </row>
    <row r="47">
      <c r="A47" s="12"/>
      <c r="B47" s="10"/>
      <c r="C47" s="10"/>
      <c r="D47" s="11"/>
      <c r="E47" s="10"/>
      <c r="F47" s="10"/>
      <c r="G47" s="9">
        <f>IF($A47="","",IF($D47="","⚠ montant manquant",IF($B47="","⚠ identité du client manquante",IF($E47="","⚠ mode de règlement manquant",IF(AND($C47&lt;&gt;"",COUNTIF(Factures!$B$2:$B$301,$C47)=0),"⚠ ce n° de facture n’existe pas dans l’onglet Factures","✓")))))</f>
      </c>
    </row>
    <row r="48">
      <c r="A48" s="12"/>
      <c r="B48" s="10"/>
      <c r="C48" s="10"/>
      <c r="D48" s="11"/>
      <c r="E48" s="10"/>
      <c r="F48" s="10"/>
      <c r="G48" s="9">
        <f>IF($A48="","",IF($D48="","⚠ montant manquant",IF($B48="","⚠ identité du client manquante",IF($E48="","⚠ mode de règlement manquant",IF(AND($C48&lt;&gt;"",COUNTIF(Factures!$B$2:$B$301,$C48)=0),"⚠ ce n° de facture n’existe pas dans l’onglet Factures","✓")))))</f>
      </c>
    </row>
    <row r="49">
      <c r="A49" s="12"/>
      <c r="B49" s="10"/>
      <c r="C49" s="10"/>
      <c r="D49" s="11"/>
      <c r="E49" s="10"/>
      <c r="F49" s="10"/>
      <c r="G49" s="9">
        <f>IF($A49="","",IF($D49="","⚠ montant manquant",IF($B49="","⚠ identité du client manquante",IF($E49="","⚠ mode de règlement manquant",IF(AND($C49&lt;&gt;"",COUNTIF(Factures!$B$2:$B$301,$C49)=0),"⚠ ce n° de facture n’existe pas dans l’onglet Factures","✓")))))</f>
      </c>
    </row>
    <row r="50">
      <c r="A50" s="12"/>
      <c r="B50" s="10"/>
      <c r="C50" s="10"/>
      <c r="D50" s="11"/>
      <c r="E50" s="10"/>
      <c r="F50" s="10"/>
      <c r="G50" s="9">
        <f>IF($A50="","",IF($D50="","⚠ montant manquant",IF($B50="","⚠ identité du client manquante",IF($E50="","⚠ mode de règlement manquant",IF(AND($C50&lt;&gt;"",COUNTIF(Factures!$B$2:$B$301,$C50)=0),"⚠ ce n° de facture n’existe pas dans l’onglet Factures","✓")))))</f>
      </c>
    </row>
    <row r="51">
      <c r="A51" s="12"/>
      <c r="B51" s="10"/>
      <c r="C51" s="10"/>
      <c r="D51" s="11"/>
      <c r="E51" s="10"/>
      <c r="F51" s="10"/>
      <c r="G51" s="9">
        <f>IF($A51="","",IF($D51="","⚠ montant manquant",IF($B51="","⚠ identité du client manquante",IF($E51="","⚠ mode de règlement manquant",IF(AND($C51&lt;&gt;"",COUNTIF(Factures!$B$2:$B$301,$C51)=0),"⚠ ce n° de facture n’existe pas dans l’onglet Factures","✓")))))</f>
      </c>
    </row>
    <row r="52">
      <c r="A52" s="12"/>
      <c r="B52" s="10"/>
      <c r="C52" s="10"/>
      <c r="D52" s="11"/>
      <c r="E52" s="10"/>
      <c r="F52" s="10"/>
      <c r="G52" s="9">
        <f>IF($A52="","",IF($D52="","⚠ montant manquant",IF($B52="","⚠ identité du client manquante",IF($E52="","⚠ mode de règlement manquant",IF(AND($C52&lt;&gt;"",COUNTIF(Factures!$B$2:$B$301,$C52)=0),"⚠ ce n° de facture n’existe pas dans l’onglet Factures","✓")))))</f>
      </c>
    </row>
    <row r="53">
      <c r="A53" s="12"/>
      <c r="B53" s="10"/>
      <c r="C53" s="10"/>
      <c r="D53" s="11"/>
      <c r="E53" s="10"/>
      <c r="F53" s="10"/>
      <c r="G53" s="9">
        <f>IF($A53="","",IF($D53="","⚠ montant manquant",IF($B53="","⚠ identité du client manquante",IF($E53="","⚠ mode de règlement manquant",IF(AND($C53&lt;&gt;"",COUNTIF(Factures!$B$2:$B$301,$C53)=0),"⚠ ce n° de facture n’existe pas dans l’onglet Factures","✓")))))</f>
      </c>
    </row>
    <row r="54">
      <c r="A54" s="12"/>
      <c r="B54" s="10"/>
      <c r="C54" s="10"/>
      <c r="D54" s="11"/>
      <c r="E54" s="10"/>
      <c r="F54" s="10"/>
      <c r="G54" s="9">
        <f>IF($A54="","",IF($D54="","⚠ montant manquant",IF($B54="","⚠ identité du client manquante",IF($E54="","⚠ mode de règlement manquant",IF(AND($C54&lt;&gt;"",COUNTIF(Factures!$B$2:$B$301,$C54)=0),"⚠ ce n° de facture n’existe pas dans l’onglet Factures","✓")))))</f>
      </c>
    </row>
    <row r="55">
      <c r="A55" s="12"/>
      <c r="B55" s="10"/>
      <c r="C55" s="10"/>
      <c r="D55" s="11"/>
      <c r="E55" s="10"/>
      <c r="F55" s="10"/>
      <c r="G55" s="9">
        <f>IF($A55="","",IF($D55="","⚠ montant manquant",IF($B55="","⚠ identité du client manquante",IF($E55="","⚠ mode de règlement manquant",IF(AND($C55&lt;&gt;"",COUNTIF(Factures!$B$2:$B$301,$C55)=0),"⚠ ce n° de facture n’existe pas dans l’onglet Factures","✓")))))</f>
      </c>
    </row>
    <row r="56">
      <c r="A56" s="12"/>
      <c r="B56" s="10"/>
      <c r="C56" s="10"/>
      <c r="D56" s="11"/>
      <c r="E56" s="10"/>
      <c r="F56" s="10"/>
      <c r="G56" s="9">
        <f>IF($A56="","",IF($D56="","⚠ montant manquant",IF($B56="","⚠ identité du client manquante",IF($E56="","⚠ mode de règlement manquant",IF(AND($C56&lt;&gt;"",COUNTIF(Factures!$B$2:$B$301,$C56)=0),"⚠ ce n° de facture n’existe pas dans l’onglet Factures","✓")))))</f>
      </c>
    </row>
    <row r="57">
      <c r="A57" s="12"/>
      <c r="B57" s="10"/>
      <c r="C57" s="10"/>
      <c r="D57" s="11"/>
      <c r="E57" s="10"/>
      <c r="F57" s="10"/>
      <c r="G57" s="9">
        <f>IF($A57="","",IF($D57="","⚠ montant manquant",IF($B57="","⚠ identité du client manquante",IF($E57="","⚠ mode de règlement manquant",IF(AND($C57&lt;&gt;"",COUNTIF(Factures!$B$2:$B$301,$C57)=0),"⚠ ce n° de facture n’existe pas dans l’onglet Factures","✓")))))</f>
      </c>
    </row>
    <row r="58">
      <c r="A58" s="12"/>
      <c r="B58" s="10"/>
      <c r="C58" s="10"/>
      <c r="D58" s="11"/>
      <c r="E58" s="10"/>
      <c r="F58" s="10"/>
      <c r="G58" s="9">
        <f>IF($A58="","",IF($D58="","⚠ montant manquant",IF($B58="","⚠ identité du client manquante",IF($E58="","⚠ mode de règlement manquant",IF(AND($C58&lt;&gt;"",COUNTIF(Factures!$B$2:$B$301,$C58)=0),"⚠ ce n° de facture n’existe pas dans l’onglet Factures","✓")))))</f>
      </c>
    </row>
    <row r="59">
      <c r="A59" s="12"/>
      <c r="B59" s="10"/>
      <c r="C59" s="10"/>
      <c r="D59" s="11"/>
      <c r="E59" s="10"/>
      <c r="F59" s="10"/>
      <c r="G59" s="9">
        <f>IF($A59="","",IF($D59="","⚠ montant manquant",IF($B59="","⚠ identité du client manquante",IF($E59="","⚠ mode de règlement manquant",IF(AND($C59&lt;&gt;"",COUNTIF(Factures!$B$2:$B$301,$C59)=0),"⚠ ce n° de facture n’existe pas dans l’onglet Factures","✓")))))</f>
      </c>
    </row>
    <row r="60">
      <c r="A60" s="12"/>
      <c r="B60" s="10"/>
      <c r="C60" s="10"/>
      <c r="D60" s="11"/>
      <c r="E60" s="10"/>
      <c r="F60" s="10"/>
      <c r="G60" s="9">
        <f>IF($A60="","",IF($D60="","⚠ montant manquant",IF($B60="","⚠ identité du client manquante",IF($E60="","⚠ mode de règlement manquant",IF(AND($C60&lt;&gt;"",COUNTIF(Factures!$B$2:$B$301,$C60)=0),"⚠ ce n° de facture n’existe pas dans l’onglet Factures","✓")))))</f>
      </c>
    </row>
    <row r="61">
      <c r="A61" s="12"/>
      <c r="B61" s="10"/>
      <c r="C61" s="10"/>
      <c r="D61" s="11"/>
      <c r="E61" s="10"/>
      <c r="F61" s="10"/>
      <c r="G61" s="9">
        <f>IF($A61="","",IF($D61="","⚠ montant manquant",IF($B61="","⚠ identité du client manquante",IF($E61="","⚠ mode de règlement manquant",IF(AND($C61&lt;&gt;"",COUNTIF(Factures!$B$2:$B$301,$C61)=0),"⚠ ce n° de facture n’existe pas dans l’onglet Factures","✓")))))</f>
      </c>
    </row>
    <row r="62">
      <c r="A62" s="12"/>
      <c r="B62" s="10"/>
      <c r="C62" s="10"/>
      <c r="D62" s="11"/>
      <c r="E62" s="10"/>
      <c r="F62" s="10"/>
      <c r="G62" s="9">
        <f>IF($A62="","",IF($D62="","⚠ montant manquant",IF($B62="","⚠ identité du client manquante",IF($E62="","⚠ mode de règlement manquant",IF(AND($C62&lt;&gt;"",COUNTIF(Factures!$B$2:$B$301,$C62)=0),"⚠ ce n° de facture n’existe pas dans l’onglet Factures","✓")))))</f>
      </c>
    </row>
    <row r="63">
      <c r="A63" s="12"/>
      <c r="B63" s="10"/>
      <c r="C63" s="10"/>
      <c r="D63" s="11"/>
      <c r="E63" s="10"/>
      <c r="F63" s="10"/>
      <c r="G63" s="9">
        <f>IF($A63="","",IF($D63="","⚠ montant manquant",IF($B63="","⚠ identité du client manquante",IF($E63="","⚠ mode de règlement manquant",IF(AND($C63&lt;&gt;"",COUNTIF(Factures!$B$2:$B$301,$C63)=0),"⚠ ce n° de facture n’existe pas dans l’onglet Factures","✓")))))</f>
      </c>
    </row>
    <row r="64">
      <c r="A64" s="12"/>
      <c r="B64" s="10"/>
      <c r="C64" s="10"/>
      <c r="D64" s="11"/>
      <c r="E64" s="10"/>
      <c r="F64" s="10"/>
      <c r="G64" s="9">
        <f>IF($A64="","",IF($D64="","⚠ montant manquant",IF($B64="","⚠ identité du client manquante",IF($E64="","⚠ mode de règlement manquant",IF(AND($C64&lt;&gt;"",COUNTIF(Factures!$B$2:$B$301,$C64)=0),"⚠ ce n° de facture n’existe pas dans l’onglet Factures","✓")))))</f>
      </c>
    </row>
    <row r="65">
      <c r="A65" s="12"/>
      <c r="B65" s="10"/>
      <c r="C65" s="10"/>
      <c r="D65" s="11"/>
      <c r="E65" s="10"/>
      <c r="F65" s="10"/>
      <c r="G65" s="9">
        <f>IF($A65="","",IF($D65="","⚠ montant manquant",IF($B65="","⚠ identité du client manquante",IF($E65="","⚠ mode de règlement manquant",IF(AND($C65&lt;&gt;"",COUNTIF(Factures!$B$2:$B$301,$C65)=0),"⚠ ce n° de facture n’existe pas dans l’onglet Factures","✓")))))</f>
      </c>
    </row>
    <row r="66">
      <c r="A66" s="12"/>
      <c r="B66" s="10"/>
      <c r="C66" s="10"/>
      <c r="D66" s="11"/>
      <c r="E66" s="10"/>
      <c r="F66" s="10"/>
      <c r="G66" s="9">
        <f>IF($A66="","",IF($D66="","⚠ montant manquant",IF($B66="","⚠ identité du client manquante",IF($E66="","⚠ mode de règlement manquant",IF(AND($C66&lt;&gt;"",COUNTIF(Factures!$B$2:$B$301,$C66)=0),"⚠ ce n° de facture n’existe pas dans l’onglet Factures","✓")))))</f>
      </c>
    </row>
    <row r="67">
      <c r="A67" s="12"/>
      <c r="B67" s="10"/>
      <c r="C67" s="10"/>
      <c r="D67" s="11"/>
      <c r="E67" s="10"/>
      <c r="F67" s="10"/>
      <c r="G67" s="9">
        <f>IF($A67="","",IF($D67="","⚠ montant manquant",IF($B67="","⚠ identité du client manquante",IF($E67="","⚠ mode de règlement manquant",IF(AND($C67&lt;&gt;"",COUNTIF(Factures!$B$2:$B$301,$C67)=0),"⚠ ce n° de facture n’existe pas dans l’onglet Factures","✓")))))</f>
      </c>
    </row>
    <row r="68">
      <c r="A68" s="12"/>
      <c r="B68" s="10"/>
      <c r="C68" s="10"/>
      <c r="D68" s="11"/>
      <c r="E68" s="10"/>
      <c r="F68" s="10"/>
      <c r="G68" s="9">
        <f>IF($A68="","",IF($D68="","⚠ montant manquant",IF($B68="","⚠ identité du client manquante",IF($E68="","⚠ mode de règlement manquant",IF(AND($C68&lt;&gt;"",COUNTIF(Factures!$B$2:$B$301,$C68)=0),"⚠ ce n° de facture n’existe pas dans l’onglet Factures","✓")))))</f>
      </c>
    </row>
    <row r="69">
      <c r="A69" s="12"/>
      <c r="B69" s="10"/>
      <c r="C69" s="10"/>
      <c r="D69" s="11"/>
      <c r="E69" s="10"/>
      <c r="F69" s="10"/>
      <c r="G69" s="9">
        <f>IF($A69="","",IF($D69="","⚠ montant manquant",IF($B69="","⚠ identité du client manquante",IF($E69="","⚠ mode de règlement manquant",IF(AND($C69&lt;&gt;"",COUNTIF(Factures!$B$2:$B$301,$C69)=0),"⚠ ce n° de facture n’existe pas dans l’onglet Factures","✓")))))</f>
      </c>
    </row>
    <row r="70">
      <c r="A70" s="12"/>
      <c r="B70" s="10"/>
      <c r="C70" s="10"/>
      <c r="D70" s="11"/>
      <c r="E70" s="10"/>
      <c r="F70" s="10"/>
      <c r="G70" s="9">
        <f>IF($A70="","",IF($D70="","⚠ montant manquant",IF($B70="","⚠ identité du client manquante",IF($E70="","⚠ mode de règlement manquant",IF(AND($C70&lt;&gt;"",COUNTIF(Factures!$B$2:$B$301,$C70)=0),"⚠ ce n° de facture n’existe pas dans l’onglet Factures","✓")))))</f>
      </c>
    </row>
    <row r="71">
      <c r="A71" s="12"/>
      <c r="B71" s="10"/>
      <c r="C71" s="10"/>
      <c r="D71" s="11"/>
      <c r="E71" s="10"/>
      <c r="F71" s="10"/>
      <c r="G71" s="9">
        <f>IF($A71="","",IF($D71="","⚠ montant manquant",IF($B71="","⚠ identité du client manquante",IF($E71="","⚠ mode de règlement manquant",IF(AND($C71&lt;&gt;"",COUNTIF(Factures!$B$2:$B$301,$C71)=0),"⚠ ce n° de facture n’existe pas dans l’onglet Factures","✓")))))</f>
      </c>
    </row>
    <row r="72">
      <c r="A72" s="12"/>
      <c r="B72" s="10"/>
      <c r="C72" s="10"/>
      <c r="D72" s="11"/>
      <c r="E72" s="10"/>
      <c r="F72" s="10"/>
      <c r="G72" s="9">
        <f>IF($A72="","",IF($D72="","⚠ montant manquant",IF($B72="","⚠ identité du client manquante",IF($E72="","⚠ mode de règlement manquant",IF(AND($C72&lt;&gt;"",COUNTIF(Factures!$B$2:$B$301,$C72)=0),"⚠ ce n° de facture n’existe pas dans l’onglet Factures","✓")))))</f>
      </c>
    </row>
    <row r="73">
      <c r="A73" s="12"/>
      <c r="B73" s="10"/>
      <c r="C73" s="10"/>
      <c r="D73" s="11"/>
      <c r="E73" s="10"/>
      <c r="F73" s="10"/>
      <c r="G73" s="9">
        <f>IF($A73="","",IF($D73="","⚠ montant manquant",IF($B73="","⚠ identité du client manquante",IF($E73="","⚠ mode de règlement manquant",IF(AND($C73&lt;&gt;"",COUNTIF(Factures!$B$2:$B$301,$C73)=0),"⚠ ce n° de facture n’existe pas dans l’onglet Factures","✓")))))</f>
      </c>
    </row>
    <row r="74">
      <c r="A74" s="12"/>
      <c r="B74" s="10"/>
      <c r="C74" s="10"/>
      <c r="D74" s="11"/>
      <c r="E74" s="10"/>
      <c r="F74" s="10"/>
      <c r="G74" s="9">
        <f>IF($A74="","",IF($D74="","⚠ montant manquant",IF($B74="","⚠ identité du client manquante",IF($E74="","⚠ mode de règlement manquant",IF(AND($C74&lt;&gt;"",COUNTIF(Factures!$B$2:$B$301,$C74)=0),"⚠ ce n° de facture n’existe pas dans l’onglet Factures","✓")))))</f>
      </c>
    </row>
    <row r="75">
      <c r="A75" s="12"/>
      <c r="B75" s="10"/>
      <c r="C75" s="10"/>
      <c r="D75" s="11"/>
      <c r="E75" s="10"/>
      <c r="F75" s="10"/>
      <c r="G75" s="9">
        <f>IF($A75="","",IF($D75="","⚠ montant manquant",IF($B75="","⚠ identité du client manquante",IF($E75="","⚠ mode de règlement manquant",IF(AND($C75&lt;&gt;"",COUNTIF(Factures!$B$2:$B$301,$C75)=0),"⚠ ce n° de facture n’existe pas dans l’onglet Factures","✓")))))</f>
      </c>
    </row>
    <row r="76">
      <c r="A76" s="12"/>
      <c r="B76" s="10"/>
      <c r="C76" s="10"/>
      <c r="D76" s="11"/>
      <c r="E76" s="10"/>
      <c r="F76" s="10"/>
      <c r="G76" s="9">
        <f>IF($A76="","",IF($D76="","⚠ montant manquant",IF($B76="","⚠ identité du client manquante",IF($E76="","⚠ mode de règlement manquant",IF(AND($C76&lt;&gt;"",COUNTIF(Factures!$B$2:$B$301,$C76)=0),"⚠ ce n° de facture n’existe pas dans l’onglet Factures","✓")))))</f>
      </c>
    </row>
    <row r="77">
      <c r="A77" s="12"/>
      <c r="B77" s="10"/>
      <c r="C77" s="10"/>
      <c r="D77" s="11"/>
      <c r="E77" s="10"/>
      <c r="F77" s="10"/>
      <c r="G77" s="9">
        <f>IF($A77="","",IF($D77="","⚠ montant manquant",IF($B77="","⚠ identité du client manquante",IF($E77="","⚠ mode de règlement manquant",IF(AND($C77&lt;&gt;"",COUNTIF(Factures!$B$2:$B$301,$C77)=0),"⚠ ce n° de facture n’existe pas dans l’onglet Factures","✓")))))</f>
      </c>
    </row>
    <row r="78">
      <c r="A78" s="12"/>
      <c r="B78" s="10"/>
      <c r="C78" s="10"/>
      <c r="D78" s="11"/>
      <c r="E78" s="10"/>
      <c r="F78" s="10"/>
      <c r="G78" s="9">
        <f>IF($A78="","",IF($D78="","⚠ montant manquant",IF($B78="","⚠ identité du client manquante",IF($E78="","⚠ mode de règlement manquant",IF(AND($C78&lt;&gt;"",COUNTIF(Factures!$B$2:$B$301,$C78)=0),"⚠ ce n° de facture n’existe pas dans l’onglet Factures","✓")))))</f>
      </c>
    </row>
    <row r="79">
      <c r="A79" s="12"/>
      <c r="B79" s="10"/>
      <c r="C79" s="10"/>
      <c r="D79" s="11"/>
      <c r="E79" s="10"/>
      <c r="F79" s="10"/>
      <c r="G79" s="9">
        <f>IF($A79="","",IF($D79="","⚠ montant manquant",IF($B79="","⚠ identité du client manquante",IF($E79="","⚠ mode de règlement manquant",IF(AND($C79&lt;&gt;"",COUNTIF(Factures!$B$2:$B$301,$C79)=0),"⚠ ce n° de facture n’existe pas dans l’onglet Factures","✓")))))</f>
      </c>
    </row>
    <row r="80">
      <c r="A80" s="12"/>
      <c r="B80" s="10"/>
      <c r="C80" s="10"/>
      <c r="D80" s="11"/>
      <c r="E80" s="10"/>
      <c r="F80" s="10"/>
      <c r="G80" s="9">
        <f>IF($A80="","",IF($D80="","⚠ montant manquant",IF($B80="","⚠ identité du client manquante",IF($E80="","⚠ mode de règlement manquant",IF(AND($C80&lt;&gt;"",COUNTIF(Factures!$B$2:$B$301,$C80)=0),"⚠ ce n° de facture n’existe pas dans l’onglet Factures","✓")))))</f>
      </c>
    </row>
    <row r="81">
      <c r="A81" s="12"/>
      <c r="B81" s="10"/>
      <c r="C81" s="10"/>
      <c r="D81" s="11"/>
      <c r="E81" s="10"/>
      <c r="F81" s="10"/>
      <c r="G81" s="9">
        <f>IF($A81="","",IF($D81="","⚠ montant manquant",IF($B81="","⚠ identité du client manquante",IF($E81="","⚠ mode de règlement manquant",IF(AND($C81&lt;&gt;"",COUNTIF(Factures!$B$2:$B$301,$C81)=0),"⚠ ce n° de facture n’existe pas dans l’onglet Factures","✓")))))</f>
      </c>
    </row>
    <row r="82">
      <c r="A82" s="12"/>
      <c r="B82" s="10"/>
      <c r="C82" s="10"/>
      <c r="D82" s="11"/>
      <c r="E82" s="10"/>
      <c r="F82" s="10"/>
      <c r="G82" s="9">
        <f>IF($A82="","",IF($D82="","⚠ montant manquant",IF($B82="","⚠ identité du client manquante",IF($E82="","⚠ mode de règlement manquant",IF(AND($C82&lt;&gt;"",COUNTIF(Factures!$B$2:$B$301,$C82)=0),"⚠ ce n° de facture n’existe pas dans l’onglet Factures","✓")))))</f>
      </c>
    </row>
    <row r="83">
      <c r="A83" s="12"/>
      <c r="B83" s="10"/>
      <c r="C83" s="10"/>
      <c r="D83" s="11"/>
      <c r="E83" s="10"/>
      <c r="F83" s="10"/>
      <c r="G83" s="9">
        <f>IF($A83="","",IF($D83="","⚠ montant manquant",IF($B83="","⚠ identité du client manquante",IF($E83="","⚠ mode de règlement manquant",IF(AND($C83&lt;&gt;"",COUNTIF(Factures!$B$2:$B$301,$C83)=0),"⚠ ce n° de facture n’existe pas dans l’onglet Factures","✓")))))</f>
      </c>
    </row>
    <row r="84">
      <c r="A84" s="12"/>
      <c r="B84" s="10"/>
      <c r="C84" s="10"/>
      <c r="D84" s="11"/>
      <c r="E84" s="10"/>
      <c r="F84" s="10"/>
      <c r="G84" s="9">
        <f>IF($A84="","",IF($D84="","⚠ montant manquant",IF($B84="","⚠ identité du client manquante",IF($E84="","⚠ mode de règlement manquant",IF(AND($C84&lt;&gt;"",COUNTIF(Factures!$B$2:$B$301,$C84)=0),"⚠ ce n° de facture n’existe pas dans l’onglet Factures","✓")))))</f>
      </c>
    </row>
    <row r="85">
      <c r="A85" s="12"/>
      <c r="B85" s="10"/>
      <c r="C85" s="10"/>
      <c r="D85" s="11"/>
      <c r="E85" s="10"/>
      <c r="F85" s="10"/>
      <c r="G85" s="9">
        <f>IF($A85="","",IF($D85="","⚠ montant manquant",IF($B85="","⚠ identité du client manquante",IF($E85="","⚠ mode de règlement manquant",IF(AND($C85&lt;&gt;"",COUNTIF(Factures!$B$2:$B$301,$C85)=0),"⚠ ce n° de facture n’existe pas dans l’onglet Factures","✓")))))</f>
      </c>
    </row>
    <row r="86">
      <c r="A86" s="12"/>
      <c r="B86" s="10"/>
      <c r="C86" s="10"/>
      <c r="D86" s="11"/>
      <c r="E86" s="10"/>
      <c r="F86" s="10"/>
      <c r="G86" s="9">
        <f>IF($A86="","",IF($D86="","⚠ montant manquant",IF($B86="","⚠ identité du client manquante",IF($E86="","⚠ mode de règlement manquant",IF(AND($C86&lt;&gt;"",COUNTIF(Factures!$B$2:$B$301,$C86)=0),"⚠ ce n° de facture n’existe pas dans l’onglet Factures","✓")))))</f>
      </c>
    </row>
    <row r="87">
      <c r="A87" s="12"/>
      <c r="B87" s="10"/>
      <c r="C87" s="10"/>
      <c r="D87" s="11"/>
      <c r="E87" s="10"/>
      <c r="F87" s="10"/>
      <c r="G87" s="9">
        <f>IF($A87="","",IF($D87="","⚠ montant manquant",IF($B87="","⚠ identité du client manquante",IF($E87="","⚠ mode de règlement manquant",IF(AND($C87&lt;&gt;"",COUNTIF(Factures!$B$2:$B$301,$C87)=0),"⚠ ce n° de facture n’existe pas dans l’onglet Factures","✓")))))</f>
      </c>
    </row>
    <row r="88">
      <c r="A88" s="12"/>
      <c r="B88" s="10"/>
      <c r="C88" s="10"/>
      <c r="D88" s="11"/>
      <c r="E88" s="10"/>
      <c r="F88" s="10"/>
      <c r="G88" s="9">
        <f>IF($A88="","",IF($D88="","⚠ montant manquant",IF($B88="","⚠ identité du client manquante",IF($E88="","⚠ mode de règlement manquant",IF(AND($C88&lt;&gt;"",COUNTIF(Factures!$B$2:$B$301,$C88)=0),"⚠ ce n° de facture n’existe pas dans l’onglet Factures","✓")))))</f>
      </c>
    </row>
    <row r="89">
      <c r="A89" s="12"/>
      <c r="B89" s="10"/>
      <c r="C89" s="10"/>
      <c r="D89" s="11"/>
      <c r="E89" s="10"/>
      <c r="F89" s="10"/>
      <c r="G89" s="9">
        <f>IF($A89="","",IF($D89="","⚠ montant manquant",IF($B89="","⚠ identité du client manquante",IF($E89="","⚠ mode de règlement manquant",IF(AND($C89&lt;&gt;"",COUNTIF(Factures!$B$2:$B$301,$C89)=0),"⚠ ce n° de facture n’existe pas dans l’onglet Factures","✓")))))</f>
      </c>
    </row>
    <row r="90">
      <c r="A90" s="12"/>
      <c r="B90" s="10"/>
      <c r="C90" s="10"/>
      <c r="D90" s="11"/>
      <c r="E90" s="10"/>
      <c r="F90" s="10"/>
      <c r="G90" s="9">
        <f>IF($A90="","",IF($D90="","⚠ montant manquant",IF($B90="","⚠ identité du client manquante",IF($E90="","⚠ mode de règlement manquant",IF(AND($C90&lt;&gt;"",COUNTIF(Factures!$B$2:$B$301,$C90)=0),"⚠ ce n° de facture n’existe pas dans l’onglet Factures","✓")))))</f>
      </c>
    </row>
    <row r="91">
      <c r="A91" s="12"/>
      <c r="B91" s="10"/>
      <c r="C91" s="10"/>
      <c r="D91" s="11"/>
      <c r="E91" s="10"/>
      <c r="F91" s="10"/>
      <c r="G91" s="9">
        <f>IF($A91="","",IF($D91="","⚠ montant manquant",IF($B91="","⚠ identité du client manquante",IF($E91="","⚠ mode de règlement manquant",IF(AND($C91&lt;&gt;"",COUNTIF(Factures!$B$2:$B$301,$C91)=0),"⚠ ce n° de facture n’existe pas dans l’onglet Factures","✓")))))</f>
      </c>
    </row>
    <row r="92">
      <c r="A92" s="12"/>
      <c r="B92" s="10"/>
      <c r="C92" s="10"/>
      <c r="D92" s="11"/>
      <c r="E92" s="10"/>
      <c r="F92" s="10"/>
      <c r="G92" s="9">
        <f>IF($A92="","",IF($D92="","⚠ montant manquant",IF($B92="","⚠ identité du client manquante",IF($E92="","⚠ mode de règlement manquant",IF(AND($C92&lt;&gt;"",COUNTIF(Factures!$B$2:$B$301,$C92)=0),"⚠ ce n° de facture n’existe pas dans l’onglet Factures","✓")))))</f>
      </c>
    </row>
    <row r="93">
      <c r="A93" s="12"/>
      <c r="B93" s="10"/>
      <c r="C93" s="10"/>
      <c r="D93" s="11"/>
      <c r="E93" s="10"/>
      <c r="F93" s="10"/>
      <c r="G93" s="9">
        <f>IF($A93="","",IF($D93="","⚠ montant manquant",IF($B93="","⚠ identité du client manquante",IF($E93="","⚠ mode de règlement manquant",IF(AND($C93&lt;&gt;"",COUNTIF(Factures!$B$2:$B$301,$C93)=0),"⚠ ce n° de facture n’existe pas dans l’onglet Factures","✓")))))</f>
      </c>
    </row>
    <row r="94">
      <c r="A94" s="12"/>
      <c r="B94" s="10"/>
      <c r="C94" s="10"/>
      <c r="D94" s="11"/>
      <c r="E94" s="10"/>
      <c r="F94" s="10"/>
      <c r="G94" s="9">
        <f>IF($A94="","",IF($D94="","⚠ montant manquant",IF($B94="","⚠ identité du client manquante",IF($E94="","⚠ mode de règlement manquant",IF(AND($C94&lt;&gt;"",COUNTIF(Factures!$B$2:$B$301,$C94)=0),"⚠ ce n° de facture n’existe pas dans l’onglet Factures","✓")))))</f>
      </c>
    </row>
    <row r="95">
      <c r="A95" s="12"/>
      <c r="B95" s="10"/>
      <c r="C95" s="10"/>
      <c r="D95" s="11"/>
      <c r="E95" s="10"/>
      <c r="F95" s="10"/>
      <c r="G95" s="9">
        <f>IF($A95="","",IF($D95="","⚠ montant manquant",IF($B95="","⚠ identité du client manquante",IF($E95="","⚠ mode de règlement manquant",IF(AND($C95&lt;&gt;"",COUNTIF(Factures!$B$2:$B$301,$C95)=0),"⚠ ce n° de facture n’existe pas dans l’onglet Factures","✓")))))</f>
      </c>
    </row>
    <row r="96">
      <c r="A96" s="12"/>
      <c r="B96" s="10"/>
      <c r="C96" s="10"/>
      <c r="D96" s="11"/>
      <c r="E96" s="10"/>
      <c r="F96" s="10"/>
      <c r="G96" s="9">
        <f>IF($A96="","",IF($D96="","⚠ montant manquant",IF($B96="","⚠ identité du client manquante",IF($E96="","⚠ mode de règlement manquant",IF(AND($C96&lt;&gt;"",COUNTIF(Factures!$B$2:$B$301,$C96)=0),"⚠ ce n° de facture n’existe pas dans l’onglet Factures","✓")))))</f>
      </c>
    </row>
    <row r="97">
      <c r="A97" s="12"/>
      <c r="B97" s="10"/>
      <c r="C97" s="10"/>
      <c r="D97" s="11"/>
      <c r="E97" s="10"/>
      <c r="F97" s="10"/>
      <c r="G97" s="9">
        <f>IF($A97="","",IF($D97="","⚠ montant manquant",IF($B97="","⚠ identité du client manquante",IF($E97="","⚠ mode de règlement manquant",IF(AND($C97&lt;&gt;"",COUNTIF(Factures!$B$2:$B$301,$C97)=0),"⚠ ce n° de facture n’existe pas dans l’onglet Factures","✓")))))</f>
      </c>
    </row>
    <row r="98">
      <c r="A98" s="12"/>
      <c r="B98" s="10"/>
      <c r="C98" s="10"/>
      <c r="D98" s="11"/>
      <c r="E98" s="10"/>
      <c r="F98" s="10"/>
      <c r="G98" s="9">
        <f>IF($A98="","",IF($D98="","⚠ montant manquant",IF($B98="","⚠ identité du client manquante",IF($E98="","⚠ mode de règlement manquant",IF(AND($C98&lt;&gt;"",COUNTIF(Factures!$B$2:$B$301,$C98)=0),"⚠ ce n° de facture n’existe pas dans l’onglet Factures","✓")))))</f>
      </c>
    </row>
    <row r="99">
      <c r="A99" s="12"/>
      <c r="B99" s="10"/>
      <c r="C99" s="10"/>
      <c r="D99" s="11"/>
      <c r="E99" s="10"/>
      <c r="F99" s="10"/>
      <c r="G99" s="9">
        <f>IF($A99="","",IF($D99="","⚠ montant manquant",IF($B99="","⚠ identité du client manquante",IF($E99="","⚠ mode de règlement manquant",IF(AND($C99&lt;&gt;"",COUNTIF(Factures!$B$2:$B$301,$C99)=0),"⚠ ce n° de facture n’existe pas dans l’onglet Factures","✓")))))</f>
      </c>
    </row>
    <row r="100">
      <c r="A100" s="12"/>
      <c r="B100" s="10"/>
      <c r="C100" s="10"/>
      <c r="D100" s="11"/>
      <c r="E100" s="10"/>
      <c r="F100" s="10"/>
      <c r="G100" s="9">
        <f>IF($A100="","",IF($D100="","⚠ montant manquant",IF($B100="","⚠ identité du client manquante",IF($E100="","⚠ mode de règlement manquant",IF(AND($C100&lt;&gt;"",COUNTIF(Factures!$B$2:$B$301,$C100)=0),"⚠ ce n° de facture n’existe pas dans l’onglet Factures","✓")))))</f>
      </c>
    </row>
    <row r="101">
      <c r="A101" s="12"/>
      <c r="B101" s="10"/>
      <c r="C101" s="10"/>
      <c r="D101" s="11"/>
      <c r="E101" s="10"/>
      <c r="F101" s="10"/>
      <c r="G101" s="9">
        <f>IF($A101="","",IF($D101="","⚠ montant manquant",IF($B101="","⚠ identité du client manquante",IF($E101="","⚠ mode de règlement manquant",IF(AND($C101&lt;&gt;"",COUNTIF(Factures!$B$2:$B$301,$C101)=0),"⚠ ce n° de facture n’existe pas dans l’onglet Factures","✓")))))</f>
      </c>
    </row>
    <row r="102">
      <c r="A102" s="12"/>
      <c r="B102" s="10"/>
      <c r="C102" s="10"/>
      <c r="D102" s="11"/>
      <c r="E102" s="10"/>
      <c r="F102" s="10"/>
      <c r="G102" s="9">
        <f>IF($A102="","",IF($D102="","⚠ montant manquant",IF($B102="","⚠ identité du client manquante",IF($E102="","⚠ mode de règlement manquant",IF(AND($C102&lt;&gt;"",COUNTIF(Factures!$B$2:$B$301,$C102)=0),"⚠ ce n° de facture n’existe pas dans l’onglet Factures","✓")))))</f>
      </c>
    </row>
    <row r="103">
      <c r="A103" s="12"/>
      <c r="B103" s="10"/>
      <c r="C103" s="10"/>
      <c r="D103" s="11"/>
      <c r="E103" s="10"/>
      <c r="F103" s="10"/>
      <c r="G103" s="9">
        <f>IF($A103="","",IF($D103="","⚠ montant manquant",IF($B103="","⚠ identité du client manquante",IF($E103="","⚠ mode de règlement manquant",IF(AND($C103&lt;&gt;"",COUNTIF(Factures!$B$2:$B$301,$C103)=0),"⚠ ce n° de facture n’existe pas dans l’onglet Factures","✓")))))</f>
      </c>
    </row>
    <row r="104">
      <c r="A104" s="12"/>
      <c r="B104" s="10"/>
      <c r="C104" s="10"/>
      <c r="D104" s="11"/>
      <c r="E104" s="10"/>
      <c r="F104" s="10"/>
      <c r="G104" s="9">
        <f>IF($A104="","",IF($D104="","⚠ montant manquant",IF($B104="","⚠ identité du client manquante",IF($E104="","⚠ mode de règlement manquant",IF(AND($C104&lt;&gt;"",COUNTIF(Factures!$B$2:$B$301,$C104)=0),"⚠ ce n° de facture n’existe pas dans l’onglet Factures","✓")))))</f>
      </c>
    </row>
    <row r="105">
      <c r="A105" s="12"/>
      <c r="B105" s="10"/>
      <c r="C105" s="10"/>
      <c r="D105" s="11"/>
      <c r="E105" s="10"/>
      <c r="F105" s="10"/>
      <c r="G105" s="9">
        <f>IF($A105="","",IF($D105="","⚠ montant manquant",IF($B105="","⚠ identité du client manquante",IF($E105="","⚠ mode de règlement manquant",IF(AND($C105&lt;&gt;"",COUNTIF(Factures!$B$2:$B$301,$C105)=0),"⚠ ce n° de facture n’existe pas dans l’onglet Factures","✓")))))</f>
      </c>
    </row>
    <row r="106">
      <c r="A106" s="12"/>
      <c r="B106" s="10"/>
      <c r="C106" s="10"/>
      <c r="D106" s="11"/>
      <c r="E106" s="10"/>
      <c r="F106" s="10"/>
      <c r="G106" s="9">
        <f>IF($A106="","",IF($D106="","⚠ montant manquant",IF($B106="","⚠ identité du client manquante",IF($E106="","⚠ mode de règlement manquant",IF(AND($C106&lt;&gt;"",COUNTIF(Factures!$B$2:$B$301,$C106)=0),"⚠ ce n° de facture n’existe pas dans l’onglet Factures","✓")))))</f>
      </c>
    </row>
    <row r="107">
      <c r="A107" s="12"/>
      <c r="B107" s="10"/>
      <c r="C107" s="10"/>
      <c r="D107" s="11"/>
      <c r="E107" s="10"/>
      <c r="F107" s="10"/>
      <c r="G107" s="9">
        <f>IF($A107="","",IF($D107="","⚠ montant manquant",IF($B107="","⚠ identité du client manquante",IF($E107="","⚠ mode de règlement manquant",IF(AND($C107&lt;&gt;"",COUNTIF(Factures!$B$2:$B$301,$C107)=0),"⚠ ce n° de facture n’existe pas dans l’onglet Factures","✓")))))</f>
      </c>
    </row>
    <row r="108">
      <c r="A108" s="12"/>
      <c r="B108" s="10"/>
      <c r="C108" s="10"/>
      <c r="D108" s="11"/>
      <c r="E108" s="10"/>
      <c r="F108" s="10"/>
      <c r="G108" s="9">
        <f>IF($A108="","",IF($D108="","⚠ montant manquant",IF($B108="","⚠ identité du client manquante",IF($E108="","⚠ mode de règlement manquant",IF(AND($C108&lt;&gt;"",COUNTIF(Factures!$B$2:$B$301,$C108)=0),"⚠ ce n° de facture n’existe pas dans l’onglet Factures","✓")))))</f>
      </c>
    </row>
    <row r="109">
      <c r="A109" s="12"/>
      <c r="B109" s="10"/>
      <c r="C109" s="10"/>
      <c r="D109" s="11"/>
      <c r="E109" s="10"/>
      <c r="F109" s="10"/>
      <c r="G109" s="9">
        <f>IF($A109="","",IF($D109="","⚠ montant manquant",IF($B109="","⚠ identité du client manquante",IF($E109="","⚠ mode de règlement manquant",IF(AND($C109&lt;&gt;"",COUNTIF(Factures!$B$2:$B$301,$C109)=0),"⚠ ce n° de facture n’existe pas dans l’onglet Factures","✓")))))</f>
      </c>
    </row>
    <row r="110">
      <c r="A110" s="12"/>
      <c r="B110" s="10"/>
      <c r="C110" s="10"/>
      <c r="D110" s="11"/>
      <c r="E110" s="10"/>
      <c r="F110" s="10"/>
      <c r="G110" s="9">
        <f>IF($A110="","",IF($D110="","⚠ montant manquant",IF($B110="","⚠ identité du client manquante",IF($E110="","⚠ mode de règlement manquant",IF(AND($C110&lt;&gt;"",COUNTIF(Factures!$B$2:$B$301,$C110)=0),"⚠ ce n° de facture n’existe pas dans l’onglet Factures","✓")))))</f>
      </c>
    </row>
    <row r="111">
      <c r="A111" s="12"/>
      <c r="B111" s="10"/>
      <c r="C111" s="10"/>
      <c r="D111" s="11"/>
      <c r="E111" s="10"/>
      <c r="F111" s="10"/>
      <c r="G111" s="9">
        <f>IF($A111="","",IF($D111="","⚠ montant manquant",IF($B111="","⚠ identité du client manquante",IF($E111="","⚠ mode de règlement manquant",IF(AND($C111&lt;&gt;"",COUNTIF(Factures!$B$2:$B$301,$C111)=0),"⚠ ce n° de facture n’existe pas dans l’onglet Factures","✓")))))</f>
      </c>
    </row>
    <row r="112">
      <c r="A112" s="12"/>
      <c r="B112" s="10"/>
      <c r="C112" s="10"/>
      <c r="D112" s="11"/>
      <c r="E112" s="10"/>
      <c r="F112" s="10"/>
      <c r="G112" s="9">
        <f>IF($A112="","",IF($D112="","⚠ montant manquant",IF($B112="","⚠ identité du client manquante",IF($E112="","⚠ mode de règlement manquant",IF(AND($C112&lt;&gt;"",COUNTIF(Factures!$B$2:$B$301,$C112)=0),"⚠ ce n° de facture n’existe pas dans l’onglet Factures","✓")))))</f>
      </c>
    </row>
    <row r="113">
      <c r="A113" s="12"/>
      <c r="B113" s="10"/>
      <c r="C113" s="10"/>
      <c r="D113" s="11"/>
      <c r="E113" s="10"/>
      <c r="F113" s="10"/>
      <c r="G113" s="9">
        <f>IF($A113="","",IF($D113="","⚠ montant manquant",IF($B113="","⚠ identité du client manquante",IF($E113="","⚠ mode de règlement manquant",IF(AND($C113&lt;&gt;"",COUNTIF(Factures!$B$2:$B$301,$C113)=0),"⚠ ce n° de facture n’existe pas dans l’onglet Factures","✓")))))</f>
      </c>
    </row>
    <row r="114">
      <c r="A114" s="12"/>
      <c r="B114" s="10"/>
      <c r="C114" s="10"/>
      <c r="D114" s="11"/>
      <c r="E114" s="10"/>
      <c r="F114" s="10"/>
      <c r="G114" s="9">
        <f>IF($A114="","",IF($D114="","⚠ montant manquant",IF($B114="","⚠ identité du client manquante",IF($E114="","⚠ mode de règlement manquant",IF(AND($C114&lt;&gt;"",COUNTIF(Factures!$B$2:$B$301,$C114)=0),"⚠ ce n° de facture n’existe pas dans l’onglet Factures","✓")))))</f>
      </c>
    </row>
    <row r="115">
      <c r="A115" s="12"/>
      <c r="B115" s="10"/>
      <c r="C115" s="10"/>
      <c r="D115" s="11"/>
      <c r="E115" s="10"/>
      <c r="F115" s="10"/>
      <c r="G115" s="9">
        <f>IF($A115="","",IF($D115="","⚠ montant manquant",IF($B115="","⚠ identité du client manquante",IF($E115="","⚠ mode de règlement manquant",IF(AND($C115&lt;&gt;"",COUNTIF(Factures!$B$2:$B$301,$C115)=0),"⚠ ce n° de facture n’existe pas dans l’onglet Factures","✓")))))</f>
      </c>
    </row>
    <row r="116">
      <c r="A116" s="12"/>
      <c r="B116" s="10"/>
      <c r="C116" s="10"/>
      <c r="D116" s="11"/>
      <c r="E116" s="10"/>
      <c r="F116" s="10"/>
      <c r="G116" s="9">
        <f>IF($A116="","",IF($D116="","⚠ montant manquant",IF($B116="","⚠ identité du client manquante",IF($E116="","⚠ mode de règlement manquant",IF(AND($C116&lt;&gt;"",COUNTIF(Factures!$B$2:$B$301,$C116)=0),"⚠ ce n° de facture n’existe pas dans l’onglet Factures","✓")))))</f>
      </c>
    </row>
    <row r="117">
      <c r="A117" s="12"/>
      <c r="B117" s="10"/>
      <c r="C117" s="10"/>
      <c r="D117" s="11"/>
      <c r="E117" s="10"/>
      <c r="F117" s="10"/>
      <c r="G117" s="9">
        <f>IF($A117="","",IF($D117="","⚠ montant manquant",IF($B117="","⚠ identité du client manquante",IF($E117="","⚠ mode de règlement manquant",IF(AND($C117&lt;&gt;"",COUNTIF(Factures!$B$2:$B$301,$C117)=0),"⚠ ce n° de facture n’existe pas dans l’onglet Factures","✓")))))</f>
      </c>
    </row>
    <row r="118">
      <c r="A118" s="12"/>
      <c r="B118" s="10"/>
      <c r="C118" s="10"/>
      <c r="D118" s="11"/>
      <c r="E118" s="10"/>
      <c r="F118" s="10"/>
      <c r="G118" s="9">
        <f>IF($A118="","",IF($D118="","⚠ montant manquant",IF($B118="","⚠ identité du client manquante",IF($E118="","⚠ mode de règlement manquant",IF(AND($C118&lt;&gt;"",COUNTIF(Factures!$B$2:$B$301,$C118)=0),"⚠ ce n° de facture n’existe pas dans l’onglet Factures","✓")))))</f>
      </c>
    </row>
    <row r="119">
      <c r="A119" s="12"/>
      <c r="B119" s="10"/>
      <c r="C119" s="10"/>
      <c r="D119" s="11"/>
      <c r="E119" s="10"/>
      <c r="F119" s="10"/>
      <c r="G119" s="9">
        <f>IF($A119="","",IF($D119="","⚠ montant manquant",IF($B119="","⚠ identité du client manquante",IF($E119="","⚠ mode de règlement manquant",IF(AND($C119&lt;&gt;"",COUNTIF(Factures!$B$2:$B$301,$C119)=0),"⚠ ce n° de facture n’existe pas dans l’onglet Factures","✓")))))</f>
      </c>
    </row>
    <row r="120">
      <c r="A120" s="12"/>
      <c r="B120" s="10"/>
      <c r="C120" s="10"/>
      <c r="D120" s="11"/>
      <c r="E120" s="10"/>
      <c r="F120" s="10"/>
      <c r="G120" s="9">
        <f>IF($A120="","",IF($D120="","⚠ montant manquant",IF($B120="","⚠ identité du client manquante",IF($E120="","⚠ mode de règlement manquant",IF(AND($C120&lt;&gt;"",COUNTIF(Factures!$B$2:$B$301,$C120)=0),"⚠ ce n° de facture n’existe pas dans l’onglet Factures","✓")))))</f>
      </c>
    </row>
    <row r="121">
      <c r="A121" s="12"/>
      <c r="B121" s="10"/>
      <c r="C121" s="10"/>
      <c r="D121" s="11"/>
      <c r="E121" s="10"/>
      <c r="F121" s="10"/>
      <c r="G121" s="9">
        <f>IF($A121="","",IF($D121="","⚠ montant manquant",IF($B121="","⚠ identité du client manquante",IF($E121="","⚠ mode de règlement manquant",IF(AND($C121&lt;&gt;"",COUNTIF(Factures!$B$2:$B$301,$C121)=0),"⚠ ce n° de facture n’existe pas dans l’onglet Factures","✓")))))</f>
      </c>
    </row>
    <row r="122">
      <c r="A122" s="12"/>
      <c r="B122" s="10"/>
      <c r="C122" s="10"/>
      <c r="D122" s="11"/>
      <c r="E122" s="10"/>
      <c r="F122" s="10"/>
      <c r="G122" s="9">
        <f>IF($A122="","",IF($D122="","⚠ montant manquant",IF($B122="","⚠ identité du client manquante",IF($E122="","⚠ mode de règlement manquant",IF(AND($C122&lt;&gt;"",COUNTIF(Factures!$B$2:$B$301,$C122)=0),"⚠ ce n° de facture n’existe pas dans l’onglet Factures","✓")))))</f>
      </c>
    </row>
    <row r="123">
      <c r="A123" s="12"/>
      <c r="B123" s="10"/>
      <c r="C123" s="10"/>
      <c r="D123" s="11"/>
      <c r="E123" s="10"/>
      <c r="F123" s="10"/>
      <c r="G123" s="9">
        <f>IF($A123="","",IF($D123="","⚠ montant manquant",IF($B123="","⚠ identité du client manquante",IF($E123="","⚠ mode de règlement manquant",IF(AND($C123&lt;&gt;"",COUNTIF(Factures!$B$2:$B$301,$C123)=0),"⚠ ce n° de facture n’existe pas dans l’onglet Factures","✓")))))</f>
      </c>
    </row>
    <row r="124">
      <c r="A124" s="12"/>
      <c r="B124" s="10"/>
      <c r="C124" s="10"/>
      <c r="D124" s="11"/>
      <c r="E124" s="10"/>
      <c r="F124" s="10"/>
      <c r="G124" s="9">
        <f>IF($A124="","",IF($D124="","⚠ montant manquant",IF($B124="","⚠ identité du client manquante",IF($E124="","⚠ mode de règlement manquant",IF(AND($C124&lt;&gt;"",COUNTIF(Factures!$B$2:$B$301,$C124)=0),"⚠ ce n° de facture n’existe pas dans l’onglet Factures","✓")))))</f>
      </c>
    </row>
    <row r="125">
      <c r="A125" s="12"/>
      <c r="B125" s="10"/>
      <c r="C125" s="10"/>
      <c r="D125" s="11"/>
      <c r="E125" s="10"/>
      <c r="F125" s="10"/>
      <c r="G125" s="9">
        <f>IF($A125="","",IF($D125="","⚠ montant manquant",IF($B125="","⚠ identité du client manquante",IF($E125="","⚠ mode de règlement manquant",IF(AND($C125&lt;&gt;"",COUNTIF(Factures!$B$2:$B$301,$C125)=0),"⚠ ce n° de facture n’existe pas dans l’onglet Factures","✓")))))</f>
      </c>
    </row>
    <row r="126">
      <c r="A126" s="12"/>
      <c r="B126" s="10"/>
      <c r="C126" s="10"/>
      <c r="D126" s="11"/>
      <c r="E126" s="10"/>
      <c r="F126" s="10"/>
      <c r="G126" s="9">
        <f>IF($A126="","",IF($D126="","⚠ montant manquant",IF($B126="","⚠ identité du client manquante",IF($E126="","⚠ mode de règlement manquant",IF(AND($C126&lt;&gt;"",COUNTIF(Factures!$B$2:$B$301,$C126)=0),"⚠ ce n° de facture n’existe pas dans l’onglet Factures","✓")))))</f>
      </c>
    </row>
    <row r="127">
      <c r="A127" s="12"/>
      <c r="B127" s="10"/>
      <c r="C127" s="10"/>
      <c r="D127" s="11"/>
      <c r="E127" s="10"/>
      <c r="F127" s="10"/>
      <c r="G127" s="9">
        <f>IF($A127="","",IF($D127="","⚠ montant manquant",IF($B127="","⚠ identité du client manquante",IF($E127="","⚠ mode de règlement manquant",IF(AND($C127&lt;&gt;"",COUNTIF(Factures!$B$2:$B$301,$C127)=0),"⚠ ce n° de facture n’existe pas dans l’onglet Factures","✓")))))</f>
      </c>
    </row>
    <row r="128">
      <c r="A128" s="12"/>
      <c r="B128" s="10"/>
      <c r="C128" s="10"/>
      <c r="D128" s="11"/>
      <c r="E128" s="10"/>
      <c r="F128" s="10"/>
      <c r="G128" s="9">
        <f>IF($A128="","",IF($D128="","⚠ montant manquant",IF($B128="","⚠ identité du client manquante",IF($E128="","⚠ mode de règlement manquant",IF(AND($C128&lt;&gt;"",COUNTIF(Factures!$B$2:$B$301,$C128)=0),"⚠ ce n° de facture n’existe pas dans l’onglet Factures","✓")))))</f>
      </c>
    </row>
    <row r="129">
      <c r="A129" s="12"/>
      <c r="B129" s="10"/>
      <c r="C129" s="10"/>
      <c r="D129" s="11"/>
      <c r="E129" s="10"/>
      <c r="F129" s="10"/>
      <c r="G129" s="9">
        <f>IF($A129="","",IF($D129="","⚠ montant manquant",IF($B129="","⚠ identité du client manquante",IF($E129="","⚠ mode de règlement manquant",IF(AND($C129&lt;&gt;"",COUNTIF(Factures!$B$2:$B$301,$C129)=0),"⚠ ce n° de facture n’existe pas dans l’onglet Factures","✓")))))</f>
      </c>
    </row>
    <row r="130">
      <c r="A130" s="12"/>
      <c r="B130" s="10"/>
      <c r="C130" s="10"/>
      <c r="D130" s="11"/>
      <c r="E130" s="10"/>
      <c r="F130" s="10"/>
      <c r="G130" s="9">
        <f>IF($A130="","",IF($D130="","⚠ montant manquant",IF($B130="","⚠ identité du client manquante",IF($E130="","⚠ mode de règlement manquant",IF(AND($C130&lt;&gt;"",COUNTIF(Factures!$B$2:$B$301,$C130)=0),"⚠ ce n° de facture n’existe pas dans l’onglet Factures","✓")))))</f>
      </c>
    </row>
    <row r="131">
      <c r="A131" s="12"/>
      <c r="B131" s="10"/>
      <c r="C131" s="10"/>
      <c r="D131" s="11"/>
      <c r="E131" s="10"/>
      <c r="F131" s="10"/>
      <c r="G131" s="9">
        <f>IF($A131="","",IF($D131="","⚠ montant manquant",IF($B131="","⚠ identité du client manquante",IF($E131="","⚠ mode de règlement manquant",IF(AND($C131&lt;&gt;"",COUNTIF(Factures!$B$2:$B$301,$C131)=0),"⚠ ce n° de facture n’existe pas dans l’onglet Factures","✓")))))</f>
      </c>
    </row>
    <row r="132">
      <c r="A132" s="12"/>
      <c r="B132" s="10"/>
      <c r="C132" s="10"/>
      <c r="D132" s="11"/>
      <c r="E132" s="10"/>
      <c r="F132" s="10"/>
      <c r="G132" s="9">
        <f>IF($A132="","",IF($D132="","⚠ montant manquant",IF($B132="","⚠ identité du client manquante",IF($E132="","⚠ mode de règlement manquant",IF(AND($C132&lt;&gt;"",COUNTIF(Factures!$B$2:$B$301,$C132)=0),"⚠ ce n° de facture n’existe pas dans l’onglet Factures","✓")))))</f>
      </c>
    </row>
    <row r="133">
      <c r="A133" s="12"/>
      <c r="B133" s="10"/>
      <c r="C133" s="10"/>
      <c r="D133" s="11"/>
      <c r="E133" s="10"/>
      <c r="F133" s="10"/>
      <c r="G133" s="9">
        <f>IF($A133="","",IF($D133="","⚠ montant manquant",IF($B133="","⚠ identité du client manquante",IF($E133="","⚠ mode de règlement manquant",IF(AND($C133&lt;&gt;"",COUNTIF(Factures!$B$2:$B$301,$C133)=0),"⚠ ce n° de facture n’existe pas dans l’onglet Factures","✓")))))</f>
      </c>
    </row>
    <row r="134">
      <c r="A134" s="12"/>
      <c r="B134" s="10"/>
      <c r="C134" s="10"/>
      <c r="D134" s="11"/>
      <c r="E134" s="10"/>
      <c r="F134" s="10"/>
      <c r="G134" s="9">
        <f>IF($A134="","",IF($D134="","⚠ montant manquant",IF($B134="","⚠ identité du client manquante",IF($E134="","⚠ mode de règlement manquant",IF(AND($C134&lt;&gt;"",COUNTIF(Factures!$B$2:$B$301,$C134)=0),"⚠ ce n° de facture n’existe pas dans l’onglet Factures","✓")))))</f>
      </c>
    </row>
    <row r="135">
      <c r="A135" s="12"/>
      <c r="B135" s="10"/>
      <c r="C135" s="10"/>
      <c r="D135" s="11"/>
      <c r="E135" s="10"/>
      <c r="F135" s="10"/>
      <c r="G135" s="9">
        <f>IF($A135="","",IF($D135="","⚠ montant manquant",IF($B135="","⚠ identité du client manquante",IF($E135="","⚠ mode de règlement manquant",IF(AND($C135&lt;&gt;"",COUNTIF(Factures!$B$2:$B$301,$C135)=0),"⚠ ce n° de facture n’existe pas dans l’onglet Factures","✓")))))</f>
      </c>
    </row>
    <row r="136">
      <c r="A136" s="12"/>
      <c r="B136" s="10"/>
      <c r="C136" s="10"/>
      <c r="D136" s="11"/>
      <c r="E136" s="10"/>
      <c r="F136" s="10"/>
      <c r="G136" s="9">
        <f>IF($A136="","",IF($D136="","⚠ montant manquant",IF($B136="","⚠ identité du client manquante",IF($E136="","⚠ mode de règlement manquant",IF(AND($C136&lt;&gt;"",COUNTIF(Factures!$B$2:$B$301,$C136)=0),"⚠ ce n° de facture n’existe pas dans l’onglet Factures","✓")))))</f>
      </c>
    </row>
    <row r="137">
      <c r="A137" s="12"/>
      <c r="B137" s="10"/>
      <c r="C137" s="10"/>
      <c r="D137" s="11"/>
      <c r="E137" s="10"/>
      <c r="F137" s="10"/>
      <c r="G137" s="9">
        <f>IF($A137="","",IF($D137="","⚠ montant manquant",IF($B137="","⚠ identité du client manquante",IF($E137="","⚠ mode de règlement manquant",IF(AND($C137&lt;&gt;"",COUNTIF(Factures!$B$2:$B$301,$C137)=0),"⚠ ce n° de facture n’existe pas dans l’onglet Factures","✓")))))</f>
      </c>
    </row>
    <row r="138">
      <c r="A138" s="12"/>
      <c r="B138" s="10"/>
      <c r="C138" s="10"/>
      <c r="D138" s="11"/>
      <c r="E138" s="10"/>
      <c r="F138" s="10"/>
      <c r="G138" s="9">
        <f>IF($A138="","",IF($D138="","⚠ montant manquant",IF($B138="","⚠ identité du client manquante",IF($E138="","⚠ mode de règlement manquant",IF(AND($C138&lt;&gt;"",COUNTIF(Factures!$B$2:$B$301,$C138)=0),"⚠ ce n° de facture n’existe pas dans l’onglet Factures","✓")))))</f>
      </c>
    </row>
    <row r="139">
      <c r="A139" s="12"/>
      <c r="B139" s="10"/>
      <c r="C139" s="10"/>
      <c r="D139" s="11"/>
      <c r="E139" s="10"/>
      <c r="F139" s="10"/>
      <c r="G139" s="9">
        <f>IF($A139="","",IF($D139="","⚠ montant manquant",IF($B139="","⚠ identité du client manquante",IF($E139="","⚠ mode de règlement manquant",IF(AND($C139&lt;&gt;"",COUNTIF(Factures!$B$2:$B$301,$C139)=0),"⚠ ce n° de facture n’existe pas dans l’onglet Factures","✓")))))</f>
      </c>
    </row>
    <row r="140">
      <c r="A140" s="12"/>
      <c r="B140" s="10"/>
      <c r="C140" s="10"/>
      <c r="D140" s="11"/>
      <c r="E140" s="10"/>
      <c r="F140" s="10"/>
      <c r="G140" s="9">
        <f>IF($A140="","",IF($D140="","⚠ montant manquant",IF($B140="","⚠ identité du client manquante",IF($E140="","⚠ mode de règlement manquant",IF(AND($C140&lt;&gt;"",COUNTIF(Factures!$B$2:$B$301,$C140)=0),"⚠ ce n° de facture n’existe pas dans l’onglet Factures","✓")))))</f>
      </c>
    </row>
    <row r="141">
      <c r="A141" s="12"/>
      <c r="B141" s="10"/>
      <c r="C141" s="10"/>
      <c r="D141" s="11"/>
      <c r="E141" s="10"/>
      <c r="F141" s="10"/>
      <c r="G141" s="9">
        <f>IF($A141="","",IF($D141="","⚠ montant manquant",IF($B141="","⚠ identité du client manquante",IF($E141="","⚠ mode de règlement manquant",IF(AND($C141&lt;&gt;"",COUNTIF(Factures!$B$2:$B$301,$C141)=0),"⚠ ce n° de facture n’existe pas dans l’onglet Factures","✓")))))</f>
      </c>
    </row>
    <row r="142">
      <c r="A142" s="12"/>
      <c r="B142" s="10"/>
      <c r="C142" s="10"/>
      <c r="D142" s="11"/>
      <c r="E142" s="10"/>
      <c r="F142" s="10"/>
      <c r="G142" s="9">
        <f>IF($A142="","",IF($D142="","⚠ montant manquant",IF($B142="","⚠ identité du client manquante",IF($E142="","⚠ mode de règlement manquant",IF(AND($C142&lt;&gt;"",COUNTIF(Factures!$B$2:$B$301,$C142)=0),"⚠ ce n° de facture n’existe pas dans l’onglet Factures","✓")))))</f>
      </c>
    </row>
    <row r="143">
      <c r="A143" s="12"/>
      <c r="B143" s="10"/>
      <c r="C143" s="10"/>
      <c r="D143" s="11"/>
      <c r="E143" s="10"/>
      <c r="F143" s="10"/>
      <c r="G143" s="9">
        <f>IF($A143="","",IF($D143="","⚠ montant manquant",IF($B143="","⚠ identité du client manquante",IF($E143="","⚠ mode de règlement manquant",IF(AND($C143&lt;&gt;"",COUNTIF(Factures!$B$2:$B$301,$C143)=0),"⚠ ce n° de facture n’existe pas dans l’onglet Factures","✓")))))</f>
      </c>
    </row>
    <row r="144">
      <c r="A144" s="12"/>
      <c r="B144" s="10"/>
      <c r="C144" s="10"/>
      <c r="D144" s="11"/>
      <c r="E144" s="10"/>
      <c r="F144" s="10"/>
      <c r="G144" s="9">
        <f>IF($A144="","",IF($D144="","⚠ montant manquant",IF($B144="","⚠ identité du client manquante",IF($E144="","⚠ mode de règlement manquant",IF(AND($C144&lt;&gt;"",COUNTIF(Factures!$B$2:$B$301,$C144)=0),"⚠ ce n° de facture n’existe pas dans l’onglet Factures","✓")))))</f>
      </c>
    </row>
    <row r="145">
      <c r="A145" s="12"/>
      <c r="B145" s="10"/>
      <c r="C145" s="10"/>
      <c r="D145" s="11"/>
      <c r="E145" s="10"/>
      <c r="F145" s="10"/>
      <c r="G145" s="9">
        <f>IF($A145="","",IF($D145="","⚠ montant manquant",IF($B145="","⚠ identité du client manquante",IF($E145="","⚠ mode de règlement manquant",IF(AND($C145&lt;&gt;"",COUNTIF(Factures!$B$2:$B$301,$C145)=0),"⚠ ce n° de facture n’existe pas dans l’onglet Factures","✓")))))</f>
      </c>
    </row>
    <row r="146">
      <c r="A146" s="12"/>
      <c r="B146" s="10"/>
      <c r="C146" s="10"/>
      <c r="D146" s="11"/>
      <c r="E146" s="10"/>
      <c r="F146" s="10"/>
      <c r="G146" s="9">
        <f>IF($A146="","",IF($D146="","⚠ montant manquant",IF($B146="","⚠ identité du client manquante",IF($E146="","⚠ mode de règlement manquant",IF(AND($C146&lt;&gt;"",COUNTIF(Factures!$B$2:$B$301,$C146)=0),"⚠ ce n° de facture n’existe pas dans l’onglet Factures","✓")))))</f>
      </c>
    </row>
    <row r="147">
      <c r="A147" s="12"/>
      <c r="B147" s="10"/>
      <c r="C147" s="10"/>
      <c r="D147" s="11"/>
      <c r="E147" s="10"/>
      <c r="F147" s="10"/>
      <c r="G147" s="9">
        <f>IF($A147="","",IF($D147="","⚠ montant manquant",IF($B147="","⚠ identité du client manquante",IF($E147="","⚠ mode de règlement manquant",IF(AND($C147&lt;&gt;"",COUNTIF(Factures!$B$2:$B$301,$C147)=0),"⚠ ce n° de facture n’existe pas dans l’onglet Factures","✓")))))</f>
      </c>
    </row>
    <row r="148">
      <c r="A148" s="12"/>
      <c r="B148" s="10"/>
      <c r="C148" s="10"/>
      <c r="D148" s="11"/>
      <c r="E148" s="10"/>
      <c r="F148" s="10"/>
      <c r="G148" s="9">
        <f>IF($A148="","",IF($D148="","⚠ montant manquant",IF($B148="","⚠ identité du client manquante",IF($E148="","⚠ mode de règlement manquant",IF(AND($C148&lt;&gt;"",COUNTIF(Factures!$B$2:$B$301,$C148)=0),"⚠ ce n° de facture n’existe pas dans l’onglet Factures","✓")))))</f>
      </c>
    </row>
    <row r="149">
      <c r="A149" s="12"/>
      <c r="B149" s="10"/>
      <c r="C149" s="10"/>
      <c r="D149" s="11"/>
      <c r="E149" s="10"/>
      <c r="F149" s="10"/>
      <c r="G149" s="9">
        <f>IF($A149="","",IF($D149="","⚠ montant manquant",IF($B149="","⚠ identité du client manquante",IF($E149="","⚠ mode de règlement manquant",IF(AND($C149&lt;&gt;"",COUNTIF(Factures!$B$2:$B$301,$C149)=0),"⚠ ce n° de facture n’existe pas dans l’onglet Factures","✓")))))</f>
      </c>
    </row>
    <row r="150">
      <c r="A150" s="12"/>
      <c r="B150" s="10"/>
      <c r="C150" s="10"/>
      <c r="D150" s="11"/>
      <c r="E150" s="10"/>
      <c r="F150" s="10"/>
      <c r="G150" s="9">
        <f>IF($A150="","",IF($D150="","⚠ montant manquant",IF($B150="","⚠ identité du client manquante",IF($E150="","⚠ mode de règlement manquant",IF(AND($C150&lt;&gt;"",COUNTIF(Factures!$B$2:$B$301,$C150)=0),"⚠ ce n° de facture n’existe pas dans l’onglet Factures","✓")))))</f>
      </c>
    </row>
    <row r="151">
      <c r="A151" s="12"/>
      <c r="B151" s="10"/>
      <c r="C151" s="10"/>
      <c r="D151" s="11"/>
      <c r="E151" s="10"/>
      <c r="F151" s="10"/>
      <c r="G151" s="9">
        <f>IF($A151="","",IF($D151="","⚠ montant manquant",IF($B151="","⚠ identité du client manquante",IF($E151="","⚠ mode de règlement manquant",IF(AND($C151&lt;&gt;"",COUNTIF(Factures!$B$2:$B$301,$C151)=0),"⚠ ce n° de facture n’existe pas dans l’onglet Factures","✓")))))</f>
      </c>
    </row>
    <row r="152">
      <c r="A152" s="12"/>
      <c r="B152" s="10"/>
      <c r="C152" s="10"/>
      <c r="D152" s="11"/>
      <c r="E152" s="10"/>
      <c r="F152" s="10"/>
      <c r="G152" s="9">
        <f>IF($A152="","",IF($D152="","⚠ montant manquant",IF($B152="","⚠ identité du client manquante",IF($E152="","⚠ mode de règlement manquant",IF(AND($C152&lt;&gt;"",COUNTIF(Factures!$B$2:$B$301,$C152)=0),"⚠ ce n° de facture n’existe pas dans l’onglet Factures","✓")))))</f>
      </c>
    </row>
    <row r="153">
      <c r="A153" s="12"/>
      <c r="B153" s="10"/>
      <c r="C153" s="10"/>
      <c r="D153" s="11"/>
      <c r="E153" s="10"/>
      <c r="F153" s="10"/>
      <c r="G153" s="9">
        <f>IF($A153="","",IF($D153="","⚠ montant manquant",IF($B153="","⚠ identité du client manquante",IF($E153="","⚠ mode de règlement manquant",IF(AND($C153&lt;&gt;"",COUNTIF(Factures!$B$2:$B$301,$C153)=0),"⚠ ce n° de facture n’existe pas dans l’onglet Factures","✓")))))</f>
      </c>
    </row>
    <row r="154">
      <c r="A154" s="12"/>
      <c r="B154" s="10"/>
      <c r="C154" s="10"/>
      <c r="D154" s="11"/>
      <c r="E154" s="10"/>
      <c r="F154" s="10"/>
      <c r="G154" s="9">
        <f>IF($A154="","",IF($D154="","⚠ montant manquant",IF($B154="","⚠ identité du client manquante",IF($E154="","⚠ mode de règlement manquant",IF(AND($C154&lt;&gt;"",COUNTIF(Factures!$B$2:$B$301,$C154)=0),"⚠ ce n° de facture n’existe pas dans l’onglet Factures","✓")))))</f>
      </c>
    </row>
    <row r="155">
      <c r="A155" s="12"/>
      <c r="B155" s="10"/>
      <c r="C155" s="10"/>
      <c r="D155" s="11"/>
      <c r="E155" s="10"/>
      <c r="F155" s="10"/>
      <c r="G155" s="9">
        <f>IF($A155="","",IF($D155="","⚠ montant manquant",IF($B155="","⚠ identité du client manquante",IF($E155="","⚠ mode de règlement manquant",IF(AND($C155&lt;&gt;"",COUNTIF(Factures!$B$2:$B$301,$C155)=0),"⚠ ce n° de facture n’existe pas dans l’onglet Factures","✓")))))</f>
      </c>
    </row>
    <row r="156">
      <c r="A156" s="12"/>
      <c r="B156" s="10"/>
      <c r="C156" s="10"/>
      <c r="D156" s="11"/>
      <c r="E156" s="10"/>
      <c r="F156" s="10"/>
      <c r="G156" s="9">
        <f>IF($A156="","",IF($D156="","⚠ montant manquant",IF($B156="","⚠ identité du client manquante",IF($E156="","⚠ mode de règlement manquant",IF(AND($C156&lt;&gt;"",COUNTIF(Factures!$B$2:$B$301,$C156)=0),"⚠ ce n° de facture n’existe pas dans l’onglet Factures","✓")))))</f>
      </c>
    </row>
    <row r="157">
      <c r="A157" s="12"/>
      <c r="B157" s="10"/>
      <c r="C157" s="10"/>
      <c r="D157" s="11"/>
      <c r="E157" s="10"/>
      <c r="F157" s="10"/>
      <c r="G157" s="9">
        <f>IF($A157="","",IF($D157="","⚠ montant manquant",IF($B157="","⚠ identité du client manquante",IF($E157="","⚠ mode de règlement manquant",IF(AND($C157&lt;&gt;"",COUNTIF(Factures!$B$2:$B$301,$C157)=0),"⚠ ce n° de facture n’existe pas dans l’onglet Factures","✓")))))</f>
      </c>
    </row>
    <row r="158">
      <c r="A158" s="12"/>
      <c r="B158" s="10"/>
      <c r="C158" s="10"/>
      <c r="D158" s="11"/>
      <c r="E158" s="10"/>
      <c r="F158" s="10"/>
      <c r="G158" s="9">
        <f>IF($A158="","",IF($D158="","⚠ montant manquant",IF($B158="","⚠ identité du client manquante",IF($E158="","⚠ mode de règlement manquant",IF(AND($C158&lt;&gt;"",COUNTIF(Factures!$B$2:$B$301,$C158)=0),"⚠ ce n° de facture n’existe pas dans l’onglet Factures","✓")))))</f>
      </c>
    </row>
    <row r="159">
      <c r="A159" s="12"/>
      <c r="B159" s="10"/>
      <c r="C159" s="10"/>
      <c r="D159" s="11"/>
      <c r="E159" s="10"/>
      <c r="F159" s="10"/>
      <c r="G159" s="9">
        <f>IF($A159="","",IF($D159="","⚠ montant manquant",IF($B159="","⚠ identité du client manquante",IF($E159="","⚠ mode de règlement manquant",IF(AND($C159&lt;&gt;"",COUNTIF(Factures!$B$2:$B$301,$C159)=0),"⚠ ce n° de facture n’existe pas dans l’onglet Factures","✓")))))</f>
      </c>
    </row>
    <row r="160">
      <c r="A160" s="12"/>
      <c r="B160" s="10"/>
      <c r="C160" s="10"/>
      <c r="D160" s="11"/>
      <c r="E160" s="10"/>
      <c r="F160" s="10"/>
      <c r="G160" s="9">
        <f>IF($A160="","",IF($D160="","⚠ montant manquant",IF($B160="","⚠ identité du client manquante",IF($E160="","⚠ mode de règlement manquant",IF(AND($C160&lt;&gt;"",COUNTIF(Factures!$B$2:$B$301,$C160)=0),"⚠ ce n° de facture n’existe pas dans l’onglet Factures","✓")))))</f>
      </c>
    </row>
    <row r="161">
      <c r="A161" s="12"/>
      <c r="B161" s="10"/>
      <c r="C161" s="10"/>
      <c r="D161" s="11"/>
      <c r="E161" s="10"/>
      <c r="F161" s="10"/>
      <c r="G161" s="9">
        <f>IF($A161="","",IF($D161="","⚠ montant manquant",IF($B161="","⚠ identité du client manquante",IF($E161="","⚠ mode de règlement manquant",IF(AND($C161&lt;&gt;"",COUNTIF(Factures!$B$2:$B$301,$C161)=0),"⚠ ce n° de facture n’existe pas dans l’onglet Factures","✓")))))</f>
      </c>
    </row>
    <row r="162">
      <c r="A162" s="12"/>
      <c r="B162" s="10"/>
      <c r="C162" s="10"/>
      <c r="D162" s="11"/>
      <c r="E162" s="10"/>
      <c r="F162" s="10"/>
      <c r="G162" s="9">
        <f>IF($A162="","",IF($D162="","⚠ montant manquant",IF($B162="","⚠ identité du client manquante",IF($E162="","⚠ mode de règlement manquant",IF(AND($C162&lt;&gt;"",COUNTIF(Factures!$B$2:$B$301,$C162)=0),"⚠ ce n° de facture n’existe pas dans l’onglet Factures","✓")))))</f>
      </c>
    </row>
    <row r="163">
      <c r="A163" s="12"/>
      <c r="B163" s="10"/>
      <c r="C163" s="10"/>
      <c r="D163" s="11"/>
      <c r="E163" s="10"/>
      <c r="F163" s="10"/>
      <c r="G163" s="9">
        <f>IF($A163="","",IF($D163="","⚠ montant manquant",IF($B163="","⚠ identité du client manquante",IF($E163="","⚠ mode de règlement manquant",IF(AND($C163&lt;&gt;"",COUNTIF(Factures!$B$2:$B$301,$C163)=0),"⚠ ce n° de facture n’existe pas dans l’onglet Factures","✓")))))</f>
      </c>
    </row>
    <row r="164">
      <c r="A164" s="12"/>
      <c r="B164" s="10"/>
      <c r="C164" s="10"/>
      <c r="D164" s="11"/>
      <c r="E164" s="10"/>
      <c r="F164" s="10"/>
      <c r="G164" s="9">
        <f>IF($A164="","",IF($D164="","⚠ montant manquant",IF($B164="","⚠ identité du client manquante",IF($E164="","⚠ mode de règlement manquant",IF(AND($C164&lt;&gt;"",COUNTIF(Factures!$B$2:$B$301,$C164)=0),"⚠ ce n° de facture n’existe pas dans l’onglet Factures","✓")))))</f>
      </c>
    </row>
    <row r="165">
      <c r="A165" s="12"/>
      <c r="B165" s="10"/>
      <c r="C165" s="10"/>
      <c r="D165" s="11"/>
      <c r="E165" s="10"/>
      <c r="F165" s="10"/>
      <c r="G165" s="9">
        <f>IF($A165="","",IF($D165="","⚠ montant manquant",IF($B165="","⚠ identité du client manquante",IF($E165="","⚠ mode de règlement manquant",IF(AND($C165&lt;&gt;"",COUNTIF(Factures!$B$2:$B$301,$C165)=0),"⚠ ce n° de facture n’existe pas dans l’onglet Factures","✓")))))</f>
      </c>
    </row>
    <row r="166">
      <c r="A166" s="12"/>
      <c r="B166" s="10"/>
      <c r="C166" s="10"/>
      <c r="D166" s="11"/>
      <c r="E166" s="10"/>
      <c r="F166" s="10"/>
      <c r="G166" s="9">
        <f>IF($A166="","",IF($D166="","⚠ montant manquant",IF($B166="","⚠ identité du client manquante",IF($E166="","⚠ mode de règlement manquant",IF(AND($C166&lt;&gt;"",COUNTIF(Factures!$B$2:$B$301,$C166)=0),"⚠ ce n° de facture n’existe pas dans l’onglet Factures","✓")))))</f>
      </c>
    </row>
    <row r="167">
      <c r="A167" s="12"/>
      <c r="B167" s="10"/>
      <c r="C167" s="10"/>
      <c r="D167" s="11"/>
      <c r="E167" s="10"/>
      <c r="F167" s="10"/>
      <c r="G167" s="9">
        <f>IF($A167="","",IF($D167="","⚠ montant manquant",IF($B167="","⚠ identité du client manquante",IF($E167="","⚠ mode de règlement manquant",IF(AND($C167&lt;&gt;"",COUNTIF(Factures!$B$2:$B$301,$C167)=0),"⚠ ce n° de facture n’existe pas dans l’onglet Factures","✓")))))</f>
      </c>
    </row>
    <row r="168">
      <c r="A168" s="12"/>
      <c r="B168" s="10"/>
      <c r="C168" s="10"/>
      <c r="D168" s="11"/>
      <c r="E168" s="10"/>
      <c r="F168" s="10"/>
      <c r="G168" s="9">
        <f>IF($A168="","",IF($D168="","⚠ montant manquant",IF($B168="","⚠ identité du client manquante",IF($E168="","⚠ mode de règlement manquant",IF(AND($C168&lt;&gt;"",COUNTIF(Factures!$B$2:$B$301,$C168)=0),"⚠ ce n° de facture n’existe pas dans l’onglet Factures","✓")))))</f>
      </c>
    </row>
    <row r="169">
      <c r="A169" s="12"/>
      <c r="B169" s="10"/>
      <c r="C169" s="10"/>
      <c r="D169" s="11"/>
      <c r="E169" s="10"/>
      <c r="F169" s="10"/>
      <c r="G169" s="9">
        <f>IF($A169="","",IF($D169="","⚠ montant manquant",IF($B169="","⚠ identité du client manquante",IF($E169="","⚠ mode de règlement manquant",IF(AND($C169&lt;&gt;"",COUNTIF(Factures!$B$2:$B$301,$C169)=0),"⚠ ce n° de facture n’existe pas dans l’onglet Factures","✓")))))</f>
      </c>
    </row>
    <row r="170">
      <c r="A170" s="12"/>
      <c r="B170" s="10"/>
      <c r="C170" s="10"/>
      <c r="D170" s="11"/>
      <c r="E170" s="10"/>
      <c r="F170" s="10"/>
      <c r="G170" s="9">
        <f>IF($A170="","",IF($D170="","⚠ montant manquant",IF($B170="","⚠ identité du client manquante",IF($E170="","⚠ mode de règlement manquant",IF(AND($C170&lt;&gt;"",COUNTIF(Factures!$B$2:$B$301,$C170)=0),"⚠ ce n° de facture n’existe pas dans l’onglet Factures","✓")))))</f>
      </c>
    </row>
    <row r="171">
      <c r="A171" s="12"/>
      <c r="B171" s="10"/>
      <c r="C171" s="10"/>
      <c r="D171" s="11"/>
      <c r="E171" s="10"/>
      <c r="F171" s="10"/>
      <c r="G171" s="9">
        <f>IF($A171="","",IF($D171="","⚠ montant manquant",IF($B171="","⚠ identité du client manquante",IF($E171="","⚠ mode de règlement manquant",IF(AND($C171&lt;&gt;"",COUNTIF(Factures!$B$2:$B$301,$C171)=0),"⚠ ce n° de facture n’existe pas dans l’onglet Factures","✓")))))</f>
      </c>
    </row>
    <row r="172">
      <c r="A172" s="12"/>
      <c r="B172" s="10"/>
      <c r="C172" s="10"/>
      <c r="D172" s="11"/>
      <c r="E172" s="10"/>
      <c r="F172" s="10"/>
      <c r="G172" s="9">
        <f>IF($A172="","",IF($D172="","⚠ montant manquant",IF($B172="","⚠ identité du client manquante",IF($E172="","⚠ mode de règlement manquant",IF(AND($C172&lt;&gt;"",COUNTIF(Factures!$B$2:$B$301,$C172)=0),"⚠ ce n° de facture n’existe pas dans l’onglet Factures","✓")))))</f>
      </c>
    </row>
    <row r="173">
      <c r="A173" s="12"/>
      <c r="B173" s="10"/>
      <c r="C173" s="10"/>
      <c r="D173" s="11"/>
      <c r="E173" s="10"/>
      <c r="F173" s="10"/>
      <c r="G173" s="9">
        <f>IF($A173="","",IF($D173="","⚠ montant manquant",IF($B173="","⚠ identité du client manquante",IF($E173="","⚠ mode de règlement manquant",IF(AND($C173&lt;&gt;"",COUNTIF(Factures!$B$2:$B$301,$C173)=0),"⚠ ce n° de facture n’existe pas dans l’onglet Factures","✓")))))</f>
      </c>
    </row>
    <row r="174">
      <c r="A174" s="12"/>
      <c r="B174" s="10"/>
      <c r="C174" s="10"/>
      <c r="D174" s="11"/>
      <c r="E174" s="10"/>
      <c r="F174" s="10"/>
      <c r="G174" s="9">
        <f>IF($A174="","",IF($D174="","⚠ montant manquant",IF($B174="","⚠ identité du client manquante",IF($E174="","⚠ mode de règlement manquant",IF(AND($C174&lt;&gt;"",COUNTIF(Factures!$B$2:$B$301,$C174)=0),"⚠ ce n° de facture n’existe pas dans l’onglet Factures","✓")))))</f>
      </c>
    </row>
    <row r="175">
      <c r="A175" s="12"/>
      <c r="B175" s="10"/>
      <c r="C175" s="10"/>
      <c r="D175" s="11"/>
      <c r="E175" s="10"/>
      <c r="F175" s="10"/>
      <c r="G175" s="9">
        <f>IF($A175="","",IF($D175="","⚠ montant manquant",IF($B175="","⚠ identité du client manquante",IF($E175="","⚠ mode de règlement manquant",IF(AND($C175&lt;&gt;"",COUNTIF(Factures!$B$2:$B$301,$C175)=0),"⚠ ce n° de facture n’existe pas dans l’onglet Factures","✓")))))</f>
      </c>
    </row>
    <row r="176">
      <c r="A176" s="12"/>
      <c r="B176" s="10"/>
      <c r="C176" s="10"/>
      <c r="D176" s="11"/>
      <c r="E176" s="10"/>
      <c r="F176" s="10"/>
      <c r="G176" s="9">
        <f>IF($A176="","",IF($D176="","⚠ montant manquant",IF($B176="","⚠ identité du client manquante",IF($E176="","⚠ mode de règlement manquant",IF(AND($C176&lt;&gt;"",COUNTIF(Factures!$B$2:$B$301,$C176)=0),"⚠ ce n° de facture n’existe pas dans l’onglet Factures","✓")))))</f>
      </c>
    </row>
    <row r="177">
      <c r="A177" s="12"/>
      <c r="B177" s="10"/>
      <c r="C177" s="10"/>
      <c r="D177" s="11"/>
      <c r="E177" s="10"/>
      <c r="F177" s="10"/>
      <c r="G177" s="9">
        <f>IF($A177="","",IF($D177="","⚠ montant manquant",IF($B177="","⚠ identité du client manquante",IF($E177="","⚠ mode de règlement manquant",IF(AND($C177&lt;&gt;"",COUNTIF(Factures!$B$2:$B$301,$C177)=0),"⚠ ce n° de facture n’existe pas dans l’onglet Factures","✓")))))</f>
      </c>
    </row>
    <row r="178">
      <c r="A178" s="12"/>
      <c r="B178" s="10"/>
      <c r="C178" s="10"/>
      <c r="D178" s="11"/>
      <c r="E178" s="10"/>
      <c r="F178" s="10"/>
      <c r="G178" s="9">
        <f>IF($A178="","",IF($D178="","⚠ montant manquant",IF($B178="","⚠ identité du client manquante",IF($E178="","⚠ mode de règlement manquant",IF(AND($C178&lt;&gt;"",COUNTIF(Factures!$B$2:$B$301,$C178)=0),"⚠ ce n° de facture n’existe pas dans l’onglet Factures","✓")))))</f>
      </c>
    </row>
    <row r="179">
      <c r="A179" s="12"/>
      <c r="B179" s="10"/>
      <c r="C179" s="10"/>
      <c r="D179" s="11"/>
      <c r="E179" s="10"/>
      <c r="F179" s="10"/>
      <c r="G179" s="9">
        <f>IF($A179="","",IF($D179="","⚠ montant manquant",IF($B179="","⚠ identité du client manquante",IF($E179="","⚠ mode de règlement manquant",IF(AND($C179&lt;&gt;"",COUNTIF(Factures!$B$2:$B$301,$C179)=0),"⚠ ce n° de facture n’existe pas dans l’onglet Factures","✓")))))</f>
      </c>
    </row>
    <row r="180">
      <c r="A180" s="12"/>
      <c r="B180" s="10"/>
      <c r="C180" s="10"/>
      <c r="D180" s="11"/>
      <c r="E180" s="10"/>
      <c r="F180" s="10"/>
      <c r="G180" s="9">
        <f>IF($A180="","",IF($D180="","⚠ montant manquant",IF($B180="","⚠ identité du client manquante",IF($E180="","⚠ mode de règlement manquant",IF(AND($C180&lt;&gt;"",COUNTIF(Factures!$B$2:$B$301,$C180)=0),"⚠ ce n° de facture n’existe pas dans l’onglet Factures","✓")))))</f>
      </c>
    </row>
    <row r="181">
      <c r="A181" s="12"/>
      <c r="B181" s="10"/>
      <c r="C181" s="10"/>
      <c r="D181" s="11"/>
      <c r="E181" s="10"/>
      <c r="F181" s="10"/>
      <c r="G181" s="9">
        <f>IF($A181="","",IF($D181="","⚠ montant manquant",IF($B181="","⚠ identité du client manquante",IF($E181="","⚠ mode de règlement manquant",IF(AND($C181&lt;&gt;"",COUNTIF(Factures!$B$2:$B$301,$C181)=0),"⚠ ce n° de facture n’existe pas dans l’onglet Factures","✓")))))</f>
      </c>
    </row>
    <row r="182">
      <c r="A182" s="12"/>
      <c r="B182" s="10"/>
      <c r="C182" s="10"/>
      <c r="D182" s="11"/>
      <c r="E182" s="10"/>
      <c r="F182" s="10"/>
      <c r="G182" s="9">
        <f>IF($A182="","",IF($D182="","⚠ montant manquant",IF($B182="","⚠ identité du client manquante",IF($E182="","⚠ mode de règlement manquant",IF(AND($C182&lt;&gt;"",COUNTIF(Factures!$B$2:$B$301,$C182)=0),"⚠ ce n° de facture n’existe pas dans l’onglet Factures","✓")))))</f>
      </c>
    </row>
    <row r="183">
      <c r="A183" s="12"/>
      <c r="B183" s="10"/>
      <c r="C183" s="10"/>
      <c r="D183" s="11"/>
      <c r="E183" s="10"/>
      <c r="F183" s="10"/>
      <c r="G183" s="9">
        <f>IF($A183="","",IF($D183="","⚠ montant manquant",IF($B183="","⚠ identité du client manquante",IF($E183="","⚠ mode de règlement manquant",IF(AND($C183&lt;&gt;"",COUNTIF(Factures!$B$2:$B$301,$C183)=0),"⚠ ce n° de facture n’existe pas dans l’onglet Factures","✓")))))</f>
      </c>
    </row>
    <row r="184">
      <c r="A184" s="12"/>
      <c r="B184" s="10"/>
      <c r="C184" s="10"/>
      <c r="D184" s="11"/>
      <c r="E184" s="10"/>
      <c r="F184" s="10"/>
      <c r="G184" s="9">
        <f>IF($A184="","",IF($D184="","⚠ montant manquant",IF($B184="","⚠ identité du client manquante",IF($E184="","⚠ mode de règlement manquant",IF(AND($C184&lt;&gt;"",COUNTIF(Factures!$B$2:$B$301,$C184)=0),"⚠ ce n° de facture n’existe pas dans l’onglet Factures","✓")))))</f>
      </c>
    </row>
    <row r="185">
      <c r="A185" s="12"/>
      <c r="B185" s="10"/>
      <c r="C185" s="10"/>
      <c r="D185" s="11"/>
      <c r="E185" s="10"/>
      <c r="F185" s="10"/>
      <c r="G185" s="9">
        <f>IF($A185="","",IF($D185="","⚠ montant manquant",IF($B185="","⚠ identité du client manquante",IF($E185="","⚠ mode de règlement manquant",IF(AND($C185&lt;&gt;"",COUNTIF(Factures!$B$2:$B$301,$C185)=0),"⚠ ce n° de facture n’existe pas dans l’onglet Factures","✓")))))</f>
      </c>
    </row>
    <row r="186">
      <c r="A186" s="12"/>
      <c r="B186" s="10"/>
      <c r="C186" s="10"/>
      <c r="D186" s="11"/>
      <c r="E186" s="10"/>
      <c r="F186" s="10"/>
      <c r="G186" s="9">
        <f>IF($A186="","",IF($D186="","⚠ montant manquant",IF($B186="","⚠ identité du client manquante",IF($E186="","⚠ mode de règlement manquant",IF(AND($C186&lt;&gt;"",COUNTIF(Factures!$B$2:$B$301,$C186)=0),"⚠ ce n° de facture n’existe pas dans l’onglet Factures","✓")))))</f>
      </c>
    </row>
    <row r="187">
      <c r="A187" s="12"/>
      <c r="B187" s="10"/>
      <c r="C187" s="10"/>
      <c r="D187" s="11"/>
      <c r="E187" s="10"/>
      <c r="F187" s="10"/>
      <c r="G187" s="9">
        <f>IF($A187="","",IF($D187="","⚠ montant manquant",IF($B187="","⚠ identité du client manquante",IF($E187="","⚠ mode de règlement manquant",IF(AND($C187&lt;&gt;"",COUNTIF(Factures!$B$2:$B$301,$C187)=0),"⚠ ce n° de facture n’existe pas dans l’onglet Factures","✓")))))</f>
      </c>
    </row>
    <row r="188">
      <c r="A188" s="12"/>
      <c r="B188" s="10"/>
      <c r="C188" s="10"/>
      <c r="D188" s="11"/>
      <c r="E188" s="10"/>
      <c r="F188" s="10"/>
      <c r="G188" s="9">
        <f>IF($A188="","",IF($D188="","⚠ montant manquant",IF($B188="","⚠ identité du client manquante",IF($E188="","⚠ mode de règlement manquant",IF(AND($C188&lt;&gt;"",COUNTIF(Factures!$B$2:$B$301,$C188)=0),"⚠ ce n° de facture n’existe pas dans l’onglet Factures","✓")))))</f>
      </c>
    </row>
    <row r="189">
      <c r="A189" s="12"/>
      <c r="B189" s="10"/>
      <c r="C189" s="10"/>
      <c r="D189" s="11"/>
      <c r="E189" s="10"/>
      <c r="F189" s="10"/>
      <c r="G189" s="9">
        <f>IF($A189="","",IF($D189="","⚠ montant manquant",IF($B189="","⚠ identité du client manquante",IF($E189="","⚠ mode de règlement manquant",IF(AND($C189&lt;&gt;"",COUNTIF(Factures!$B$2:$B$301,$C189)=0),"⚠ ce n° de facture n’existe pas dans l’onglet Factures","✓")))))</f>
      </c>
    </row>
    <row r="190">
      <c r="A190" s="12"/>
      <c r="B190" s="10"/>
      <c r="C190" s="10"/>
      <c r="D190" s="11"/>
      <c r="E190" s="10"/>
      <c r="F190" s="10"/>
      <c r="G190" s="9">
        <f>IF($A190="","",IF($D190="","⚠ montant manquant",IF($B190="","⚠ identité du client manquante",IF($E190="","⚠ mode de règlement manquant",IF(AND($C190&lt;&gt;"",COUNTIF(Factures!$B$2:$B$301,$C190)=0),"⚠ ce n° de facture n’existe pas dans l’onglet Factures","✓")))))</f>
      </c>
    </row>
    <row r="191">
      <c r="A191" s="12"/>
      <c r="B191" s="10"/>
      <c r="C191" s="10"/>
      <c r="D191" s="11"/>
      <c r="E191" s="10"/>
      <c r="F191" s="10"/>
      <c r="G191" s="9">
        <f>IF($A191="","",IF($D191="","⚠ montant manquant",IF($B191="","⚠ identité du client manquante",IF($E191="","⚠ mode de règlement manquant",IF(AND($C191&lt;&gt;"",COUNTIF(Factures!$B$2:$B$301,$C191)=0),"⚠ ce n° de facture n’existe pas dans l’onglet Factures","✓")))))</f>
      </c>
    </row>
    <row r="192">
      <c r="A192" s="12"/>
      <c r="B192" s="10"/>
      <c r="C192" s="10"/>
      <c r="D192" s="11"/>
      <c r="E192" s="10"/>
      <c r="F192" s="10"/>
      <c r="G192" s="9">
        <f>IF($A192="","",IF($D192="","⚠ montant manquant",IF($B192="","⚠ identité du client manquante",IF($E192="","⚠ mode de règlement manquant",IF(AND($C192&lt;&gt;"",COUNTIF(Factures!$B$2:$B$301,$C192)=0),"⚠ ce n° de facture n’existe pas dans l’onglet Factures","✓")))))</f>
      </c>
    </row>
    <row r="193">
      <c r="A193" s="12"/>
      <c r="B193" s="10"/>
      <c r="C193" s="10"/>
      <c r="D193" s="11"/>
      <c r="E193" s="10"/>
      <c r="F193" s="10"/>
      <c r="G193" s="9">
        <f>IF($A193="","",IF($D193="","⚠ montant manquant",IF($B193="","⚠ identité du client manquante",IF($E193="","⚠ mode de règlement manquant",IF(AND($C193&lt;&gt;"",COUNTIF(Factures!$B$2:$B$301,$C193)=0),"⚠ ce n° de facture n’existe pas dans l’onglet Factures","✓")))))</f>
      </c>
    </row>
    <row r="194">
      <c r="A194" s="12"/>
      <c r="B194" s="10"/>
      <c r="C194" s="10"/>
      <c r="D194" s="11"/>
      <c r="E194" s="10"/>
      <c r="F194" s="10"/>
      <c r="G194" s="9">
        <f>IF($A194="","",IF($D194="","⚠ montant manquant",IF($B194="","⚠ identité du client manquante",IF($E194="","⚠ mode de règlement manquant",IF(AND($C194&lt;&gt;"",COUNTIF(Factures!$B$2:$B$301,$C194)=0),"⚠ ce n° de facture n’existe pas dans l’onglet Factures","✓")))))</f>
      </c>
    </row>
    <row r="195">
      <c r="A195" s="12"/>
      <c r="B195" s="10"/>
      <c r="C195" s="10"/>
      <c r="D195" s="11"/>
      <c r="E195" s="10"/>
      <c r="F195" s="10"/>
      <c r="G195" s="9">
        <f>IF($A195="","",IF($D195="","⚠ montant manquant",IF($B195="","⚠ identité du client manquante",IF($E195="","⚠ mode de règlement manquant",IF(AND($C195&lt;&gt;"",COUNTIF(Factures!$B$2:$B$301,$C195)=0),"⚠ ce n° de facture n’existe pas dans l’onglet Factures","✓")))))</f>
      </c>
    </row>
    <row r="196">
      <c r="A196" s="12"/>
      <c r="B196" s="10"/>
      <c r="C196" s="10"/>
      <c r="D196" s="11"/>
      <c r="E196" s="10"/>
      <c r="F196" s="10"/>
      <c r="G196" s="9">
        <f>IF($A196="","",IF($D196="","⚠ montant manquant",IF($B196="","⚠ identité du client manquante",IF($E196="","⚠ mode de règlement manquant",IF(AND($C196&lt;&gt;"",COUNTIF(Factures!$B$2:$B$301,$C196)=0),"⚠ ce n° de facture n’existe pas dans l’onglet Factures","✓")))))</f>
      </c>
    </row>
    <row r="197">
      <c r="A197" s="12"/>
      <c r="B197" s="10"/>
      <c r="C197" s="10"/>
      <c r="D197" s="11"/>
      <c r="E197" s="10"/>
      <c r="F197" s="10"/>
      <c r="G197" s="9">
        <f>IF($A197="","",IF($D197="","⚠ montant manquant",IF($B197="","⚠ identité du client manquante",IF($E197="","⚠ mode de règlement manquant",IF(AND($C197&lt;&gt;"",COUNTIF(Factures!$B$2:$B$301,$C197)=0),"⚠ ce n° de facture n’existe pas dans l’onglet Factures","✓")))))</f>
      </c>
    </row>
    <row r="198">
      <c r="A198" s="12"/>
      <c r="B198" s="10"/>
      <c r="C198" s="10"/>
      <c r="D198" s="11"/>
      <c r="E198" s="10"/>
      <c r="F198" s="10"/>
      <c r="G198" s="9">
        <f>IF($A198="","",IF($D198="","⚠ montant manquant",IF($B198="","⚠ identité du client manquante",IF($E198="","⚠ mode de règlement manquant",IF(AND($C198&lt;&gt;"",COUNTIF(Factures!$B$2:$B$301,$C198)=0),"⚠ ce n° de facture n’existe pas dans l’onglet Factures","✓")))))</f>
      </c>
    </row>
    <row r="199">
      <c r="A199" s="12"/>
      <c r="B199" s="10"/>
      <c r="C199" s="10"/>
      <c r="D199" s="11"/>
      <c r="E199" s="10"/>
      <c r="F199" s="10"/>
      <c r="G199" s="9">
        <f>IF($A199="","",IF($D199="","⚠ montant manquant",IF($B199="","⚠ identité du client manquante",IF($E199="","⚠ mode de règlement manquant",IF(AND($C199&lt;&gt;"",COUNTIF(Factures!$B$2:$B$301,$C199)=0),"⚠ ce n° de facture n’existe pas dans l’onglet Factures","✓")))))</f>
      </c>
    </row>
    <row r="200">
      <c r="A200" s="12"/>
      <c r="B200" s="10"/>
      <c r="C200" s="10"/>
      <c r="D200" s="11"/>
      <c r="E200" s="10"/>
      <c r="F200" s="10"/>
      <c r="G200" s="9">
        <f>IF($A200="","",IF($D200="","⚠ montant manquant",IF($B200="","⚠ identité du client manquante",IF($E200="","⚠ mode de règlement manquant",IF(AND($C200&lt;&gt;"",COUNTIF(Factures!$B$2:$B$301,$C200)=0),"⚠ ce n° de facture n’existe pas dans l’onglet Factures","✓")))))</f>
      </c>
    </row>
    <row r="201">
      <c r="A201" s="12"/>
      <c r="B201" s="10"/>
      <c r="C201" s="10"/>
      <c r="D201" s="11"/>
      <c r="E201" s="10"/>
      <c r="F201" s="10"/>
      <c r="G201" s="9">
        <f>IF($A201="","",IF($D201="","⚠ montant manquant",IF($B201="","⚠ identité du client manquante",IF($E201="","⚠ mode de règlement manquant",IF(AND($C201&lt;&gt;"",COUNTIF(Factures!$B$2:$B$301,$C201)=0),"⚠ ce n° de facture n’existe pas dans l’onglet Factures","✓")))))</f>
      </c>
    </row>
    <row r="202">
      <c r="A202" s="12"/>
      <c r="B202" s="10"/>
      <c r="C202" s="10"/>
      <c r="D202" s="11"/>
      <c r="E202" s="10"/>
      <c r="F202" s="10"/>
      <c r="G202" s="9">
        <f>IF($A202="","",IF($D202="","⚠ montant manquant",IF($B202="","⚠ identité du client manquante",IF($E202="","⚠ mode de règlement manquant",IF(AND($C202&lt;&gt;"",COUNTIF(Factures!$B$2:$B$301,$C202)=0),"⚠ ce n° de facture n’existe pas dans l’onglet Factures","✓")))))</f>
      </c>
    </row>
    <row r="203">
      <c r="A203" s="12"/>
      <c r="B203" s="10"/>
      <c r="C203" s="10"/>
      <c r="D203" s="11"/>
      <c r="E203" s="10"/>
      <c r="F203" s="10"/>
      <c r="G203" s="9">
        <f>IF($A203="","",IF($D203="","⚠ montant manquant",IF($B203="","⚠ identité du client manquante",IF($E203="","⚠ mode de règlement manquant",IF(AND($C203&lt;&gt;"",COUNTIF(Factures!$B$2:$B$301,$C203)=0),"⚠ ce n° de facture n’existe pas dans l’onglet Factures","✓")))))</f>
      </c>
    </row>
    <row r="204">
      <c r="A204" s="12"/>
      <c r="B204" s="10"/>
      <c r="C204" s="10"/>
      <c r="D204" s="11"/>
      <c r="E204" s="10"/>
      <c r="F204" s="10"/>
      <c r="G204" s="9">
        <f>IF($A204="","",IF($D204="","⚠ montant manquant",IF($B204="","⚠ identité du client manquante",IF($E204="","⚠ mode de règlement manquant",IF(AND($C204&lt;&gt;"",COUNTIF(Factures!$B$2:$B$301,$C204)=0),"⚠ ce n° de facture n’existe pas dans l’onglet Factures","✓")))))</f>
      </c>
    </row>
    <row r="205">
      <c r="A205" s="12"/>
      <c r="B205" s="10"/>
      <c r="C205" s="10"/>
      <c r="D205" s="11"/>
      <c r="E205" s="10"/>
      <c r="F205" s="10"/>
      <c r="G205" s="9">
        <f>IF($A205="","",IF($D205="","⚠ montant manquant",IF($B205="","⚠ identité du client manquante",IF($E205="","⚠ mode de règlement manquant",IF(AND($C205&lt;&gt;"",COUNTIF(Factures!$B$2:$B$301,$C205)=0),"⚠ ce n° de facture n’existe pas dans l’onglet Factures","✓")))))</f>
      </c>
    </row>
    <row r="206">
      <c r="A206" s="12"/>
      <c r="B206" s="10"/>
      <c r="C206" s="10"/>
      <c r="D206" s="11"/>
      <c r="E206" s="10"/>
      <c r="F206" s="10"/>
      <c r="G206" s="9">
        <f>IF($A206="","",IF($D206="","⚠ montant manquant",IF($B206="","⚠ identité du client manquante",IF($E206="","⚠ mode de règlement manquant",IF(AND($C206&lt;&gt;"",COUNTIF(Factures!$B$2:$B$301,$C206)=0),"⚠ ce n° de facture n’existe pas dans l’onglet Factures","✓")))))</f>
      </c>
    </row>
    <row r="207">
      <c r="A207" s="12"/>
      <c r="B207" s="10"/>
      <c r="C207" s="10"/>
      <c r="D207" s="11"/>
      <c r="E207" s="10"/>
      <c r="F207" s="10"/>
      <c r="G207" s="9">
        <f>IF($A207="","",IF($D207="","⚠ montant manquant",IF($B207="","⚠ identité du client manquante",IF($E207="","⚠ mode de règlement manquant",IF(AND($C207&lt;&gt;"",COUNTIF(Factures!$B$2:$B$301,$C207)=0),"⚠ ce n° de facture n’existe pas dans l’onglet Factures","✓")))))</f>
      </c>
    </row>
    <row r="208">
      <c r="A208" s="12"/>
      <c r="B208" s="10"/>
      <c r="C208" s="10"/>
      <c r="D208" s="11"/>
      <c r="E208" s="10"/>
      <c r="F208" s="10"/>
      <c r="G208" s="9">
        <f>IF($A208="","",IF($D208="","⚠ montant manquant",IF($B208="","⚠ identité du client manquante",IF($E208="","⚠ mode de règlement manquant",IF(AND($C208&lt;&gt;"",COUNTIF(Factures!$B$2:$B$301,$C208)=0),"⚠ ce n° de facture n’existe pas dans l’onglet Factures","✓")))))</f>
      </c>
    </row>
    <row r="209">
      <c r="A209" s="12"/>
      <c r="B209" s="10"/>
      <c r="C209" s="10"/>
      <c r="D209" s="11"/>
      <c r="E209" s="10"/>
      <c r="F209" s="10"/>
      <c r="G209" s="9">
        <f>IF($A209="","",IF($D209="","⚠ montant manquant",IF($B209="","⚠ identité du client manquante",IF($E209="","⚠ mode de règlement manquant",IF(AND($C209&lt;&gt;"",COUNTIF(Factures!$B$2:$B$301,$C209)=0),"⚠ ce n° de facture n’existe pas dans l’onglet Factures","✓")))))</f>
      </c>
    </row>
    <row r="210">
      <c r="A210" s="12"/>
      <c r="B210" s="10"/>
      <c r="C210" s="10"/>
      <c r="D210" s="11"/>
      <c r="E210" s="10"/>
      <c r="F210" s="10"/>
      <c r="G210" s="9">
        <f>IF($A210="","",IF($D210="","⚠ montant manquant",IF($B210="","⚠ identité du client manquante",IF($E210="","⚠ mode de règlement manquant",IF(AND($C210&lt;&gt;"",COUNTIF(Factures!$B$2:$B$301,$C210)=0),"⚠ ce n° de facture n’existe pas dans l’onglet Factures","✓")))))</f>
      </c>
    </row>
    <row r="211">
      <c r="A211" s="12"/>
      <c r="B211" s="10"/>
      <c r="C211" s="10"/>
      <c r="D211" s="11"/>
      <c r="E211" s="10"/>
      <c r="F211" s="10"/>
      <c r="G211" s="9">
        <f>IF($A211="","",IF($D211="","⚠ montant manquant",IF($B211="","⚠ identité du client manquante",IF($E211="","⚠ mode de règlement manquant",IF(AND($C211&lt;&gt;"",COUNTIF(Factures!$B$2:$B$301,$C211)=0),"⚠ ce n° de facture n’existe pas dans l’onglet Factures","✓")))))</f>
      </c>
    </row>
    <row r="212">
      <c r="A212" s="12"/>
      <c r="B212" s="10"/>
      <c r="C212" s="10"/>
      <c r="D212" s="11"/>
      <c r="E212" s="10"/>
      <c r="F212" s="10"/>
      <c r="G212" s="9">
        <f>IF($A212="","",IF($D212="","⚠ montant manquant",IF($B212="","⚠ identité du client manquante",IF($E212="","⚠ mode de règlement manquant",IF(AND($C212&lt;&gt;"",COUNTIF(Factures!$B$2:$B$301,$C212)=0),"⚠ ce n° de facture n’existe pas dans l’onglet Factures","✓")))))</f>
      </c>
    </row>
    <row r="213">
      <c r="A213" s="12"/>
      <c r="B213" s="10"/>
      <c r="C213" s="10"/>
      <c r="D213" s="11"/>
      <c r="E213" s="10"/>
      <c r="F213" s="10"/>
      <c r="G213" s="9">
        <f>IF($A213="","",IF($D213="","⚠ montant manquant",IF($B213="","⚠ identité du client manquante",IF($E213="","⚠ mode de règlement manquant",IF(AND($C213&lt;&gt;"",COUNTIF(Factures!$B$2:$B$301,$C213)=0),"⚠ ce n° de facture n’existe pas dans l’onglet Factures","✓")))))</f>
      </c>
    </row>
    <row r="214">
      <c r="A214" s="12"/>
      <c r="B214" s="10"/>
      <c r="C214" s="10"/>
      <c r="D214" s="11"/>
      <c r="E214" s="10"/>
      <c r="F214" s="10"/>
      <c r="G214" s="9">
        <f>IF($A214="","",IF($D214="","⚠ montant manquant",IF($B214="","⚠ identité du client manquante",IF($E214="","⚠ mode de règlement manquant",IF(AND($C214&lt;&gt;"",COUNTIF(Factures!$B$2:$B$301,$C214)=0),"⚠ ce n° de facture n’existe pas dans l’onglet Factures","✓")))))</f>
      </c>
    </row>
    <row r="215">
      <c r="A215" s="12"/>
      <c r="B215" s="10"/>
      <c r="C215" s="10"/>
      <c r="D215" s="11"/>
      <c r="E215" s="10"/>
      <c r="F215" s="10"/>
      <c r="G215" s="9">
        <f>IF($A215="","",IF($D215="","⚠ montant manquant",IF($B215="","⚠ identité du client manquante",IF($E215="","⚠ mode de règlement manquant",IF(AND($C215&lt;&gt;"",COUNTIF(Factures!$B$2:$B$301,$C215)=0),"⚠ ce n° de facture n’existe pas dans l’onglet Factures","✓")))))</f>
      </c>
    </row>
    <row r="216">
      <c r="A216" s="12"/>
      <c r="B216" s="10"/>
      <c r="C216" s="10"/>
      <c r="D216" s="11"/>
      <c r="E216" s="10"/>
      <c r="F216" s="10"/>
      <c r="G216" s="9">
        <f>IF($A216="","",IF($D216="","⚠ montant manquant",IF($B216="","⚠ identité du client manquante",IF($E216="","⚠ mode de règlement manquant",IF(AND($C216&lt;&gt;"",COUNTIF(Factures!$B$2:$B$301,$C216)=0),"⚠ ce n° de facture n’existe pas dans l’onglet Factures","✓")))))</f>
      </c>
    </row>
    <row r="217">
      <c r="A217" s="12"/>
      <c r="B217" s="10"/>
      <c r="C217" s="10"/>
      <c r="D217" s="11"/>
      <c r="E217" s="10"/>
      <c r="F217" s="10"/>
      <c r="G217" s="9">
        <f>IF($A217="","",IF($D217="","⚠ montant manquant",IF($B217="","⚠ identité du client manquante",IF($E217="","⚠ mode de règlement manquant",IF(AND($C217&lt;&gt;"",COUNTIF(Factures!$B$2:$B$301,$C217)=0),"⚠ ce n° de facture n’existe pas dans l’onglet Factures","✓")))))</f>
      </c>
    </row>
    <row r="218">
      <c r="A218" s="12"/>
      <c r="B218" s="10"/>
      <c r="C218" s="10"/>
      <c r="D218" s="11"/>
      <c r="E218" s="10"/>
      <c r="F218" s="10"/>
      <c r="G218" s="9">
        <f>IF($A218="","",IF($D218="","⚠ montant manquant",IF($B218="","⚠ identité du client manquante",IF($E218="","⚠ mode de règlement manquant",IF(AND($C218&lt;&gt;"",COUNTIF(Factures!$B$2:$B$301,$C218)=0),"⚠ ce n° de facture n’existe pas dans l’onglet Factures","✓")))))</f>
      </c>
    </row>
    <row r="219">
      <c r="A219" s="12"/>
      <c r="B219" s="10"/>
      <c r="C219" s="10"/>
      <c r="D219" s="11"/>
      <c r="E219" s="10"/>
      <c r="F219" s="10"/>
      <c r="G219" s="9">
        <f>IF($A219="","",IF($D219="","⚠ montant manquant",IF($B219="","⚠ identité du client manquante",IF($E219="","⚠ mode de règlement manquant",IF(AND($C219&lt;&gt;"",COUNTIF(Factures!$B$2:$B$301,$C219)=0),"⚠ ce n° de facture n’existe pas dans l’onglet Factures","✓")))))</f>
      </c>
    </row>
    <row r="220">
      <c r="A220" s="12"/>
      <c r="B220" s="10"/>
      <c r="C220" s="10"/>
      <c r="D220" s="11"/>
      <c r="E220" s="10"/>
      <c r="F220" s="10"/>
      <c r="G220" s="9">
        <f>IF($A220="","",IF($D220="","⚠ montant manquant",IF($B220="","⚠ identité du client manquante",IF($E220="","⚠ mode de règlement manquant",IF(AND($C220&lt;&gt;"",COUNTIF(Factures!$B$2:$B$301,$C220)=0),"⚠ ce n° de facture n’existe pas dans l’onglet Factures","✓")))))</f>
      </c>
    </row>
    <row r="221">
      <c r="A221" s="12"/>
      <c r="B221" s="10"/>
      <c r="C221" s="10"/>
      <c r="D221" s="11"/>
      <c r="E221" s="10"/>
      <c r="F221" s="10"/>
      <c r="G221" s="9">
        <f>IF($A221="","",IF($D221="","⚠ montant manquant",IF($B221="","⚠ identité du client manquante",IF($E221="","⚠ mode de règlement manquant",IF(AND($C221&lt;&gt;"",COUNTIF(Factures!$B$2:$B$301,$C221)=0),"⚠ ce n° de facture n’existe pas dans l’onglet Factures","✓")))))</f>
      </c>
    </row>
    <row r="222">
      <c r="A222" s="12"/>
      <c r="B222" s="10"/>
      <c r="C222" s="10"/>
      <c r="D222" s="11"/>
      <c r="E222" s="10"/>
      <c r="F222" s="10"/>
      <c r="G222" s="9">
        <f>IF($A222="","",IF($D222="","⚠ montant manquant",IF($B222="","⚠ identité du client manquante",IF($E222="","⚠ mode de règlement manquant",IF(AND($C222&lt;&gt;"",COUNTIF(Factures!$B$2:$B$301,$C222)=0),"⚠ ce n° de facture n’existe pas dans l’onglet Factures","✓")))))</f>
      </c>
    </row>
    <row r="223">
      <c r="A223" s="12"/>
      <c r="B223" s="10"/>
      <c r="C223" s="10"/>
      <c r="D223" s="11"/>
      <c r="E223" s="10"/>
      <c r="F223" s="10"/>
      <c r="G223" s="9">
        <f>IF($A223="","",IF($D223="","⚠ montant manquant",IF($B223="","⚠ identité du client manquante",IF($E223="","⚠ mode de règlement manquant",IF(AND($C223&lt;&gt;"",COUNTIF(Factures!$B$2:$B$301,$C223)=0),"⚠ ce n° de facture n’existe pas dans l’onglet Factures","✓")))))</f>
      </c>
    </row>
    <row r="224">
      <c r="A224" s="12"/>
      <c r="B224" s="10"/>
      <c r="C224" s="10"/>
      <c r="D224" s="11"/>
      <c r="E224" s="10"/>
      <c r="F224" s="10"/>
      <c r="G224" s="9">
        <f>IF($A224="","",IF($D224="","⚠ montant manquant",IF($B224="","⚠ identité du client manquante",IF($E224="","⚠ mode de règlement manquant",IF(AND($C224&lt;&gt;"",COUNTIF(Factures!$B$2:$B$301,$C224)=0),"⚠ ce n° de facture n’existe pas dans l’onglet Factures","✓")))))</f>
      </c>
    </row>
    <row r="225">
      <c r="A225" s="12"/>
      <c r="B225" s="10"/>
      <c r="C225" s="10"/>
      <c r="D225" s="11"/>
      <c r="E225" s="10"/>
      <c r="F225" s="10"/>
      <c r="G225" s="9">
        <f>IF($A225="","",IF($D225="","⚠ montant manquant",IF($B225="","⚠ identité du client manquante",IF($E225="","⚠ mode de règlement manquant",IF(AND($C225&lt;&gt;"",COUNTIF(Factures!$B$2:$B$301,$C225)=0),"⚠ ce n° de facture n’existe pas dans l’onglet Factures","✓")))))</f>
      </c>
    </row>
    <row r="226">
      <c r="A226" s="12"/>
      <c r="B226" s="10"/>
      <c r="C226" s="10"/>
      <c r="D226" s="11"/>
      <c r="E226" s="10"/>
      <c r="F226" s="10"/>
      <c r="G226" s="9">
        <f>IF($A226="","",IF($D226="","⚠ montant manquant",IF($B226="","⚠ identité du client manquante",IF($E226="","⚠ mode de règlement manquant",IF(AND($C226&lt;&gt;"",COUNTIF(Factures!$B$2:$B$301,$C226)=0),"⚠ ce n° de facture n’existe pas dans l’onglet Factures","✓")))))</f>
      </c>
    </row>
    <row r="227">
      <c r="A227" s="12"/>
      <c r="B227" s="10"/>
      <c r="C227" s="10"/>
      <c r="D227" s="11"/>
      <c r="E227" s="10"/>
      <c r="F227" s="10"/>
      <c r="G227" s="9">
        <f>IF($A227="","",IF($D227="","⚠ montant manquant",IF($B227="","⚠ identité du client manquante",IF($E227="","⚠ mode de règlement manquant",IF(AND($C227&lt;&gt;"",COUNTIF(Factures!$B$2:$B$301,$C227)=0),"⚠ ce n° de facture n’existe pas dans l’onglet Factures","✓")))))</f>
      </c>
    </row>
    <row r="228">
      <c r="A228" s="12"/>
      <c r="B228" s="10"/>
      <c r="C228" s="10"/>
      <c r="D228" s="11"/>
      <c r="E228" s="10"/>
      <c r="F228" s="10"/>
      <c r="G228" s="9">
        <f>IF($A228="","",IF($D228="","⚠ montant manquant",IF($B228="","⚠ identité du client manquante",IF($E228="","⚠ mode de règlement manquant",IF(AND($C228&lt;&gt;"",COUNTIF(Factures!$B$2:$B$301,$C228)=0),"⚠ ce n° de facture n’existe pas dans l’onglet Factures","✓")))))</f>
      </c>
    </row>
    <row r="229">
      <c r="A229" s="12"/>
      <c r="B229" s="10"/>
      <c r="C229" s="10"/>
      <c r="D229" s="11"/>
      <c r="E229" s="10"/>
      <c r="F229" s="10"/>
      <c r="G229" s="9">
        <f>IF($A229="","",IF($D229="","⚠ montant manquant",IF($B229="","⚠ identité du client manquante",IF($E229="","⚠ mode de règlement manquant",IF(AND($C229&lt;&gt;"",COUNTIF(Factures!$B$2:$B$301,$C229)=0),"⚠ ce n° de facture n’existe pas dans l’onglet Factures","✓")))))</f>
      </c>
    </row>
    <row r="230">
      <c r="A230" s="12"/>
      <c r="B230" s="10"/>
      <c r="C230" s="10"/>
      <c r="D230" s="11"/>
      <c r="E230" s="10"/>
      <c r="F230" s="10"/>
      <c r="G230" s="9">
        <f>IF($A230="","",IF($D230="","⚠ montant manquant",IF($B230="","⚠ identité du client manquante",IF($E230="","⚠ mode de règlement manquant",IF(AND($C230&lt;&gt;"",COUNTIF(Factures!$B$2:$B$301,$C230)=0),"⚠ ce n° de facture n’existe pas dans l’onglet Factures","✓")))))</f>
      </c>
    </row>
    <row r="231">
      <c r="A231" s="12"/>
      <c r="B231" s="10"/>
      <c r="C231" s="10"/>
      <c r="D231" s="11"/>
      <c r="E231" s="10"/>
      <c r="F231" s="10"/>
      <c r="G231" s="9">
        <f>IF($A231="","",IF($D231="","⚠ montant manquant",IF($B231="","⚠ identité du client manquante",IF($E231="","⚠ mode de règlement manquant",IF(AND($C231&lt;&gt;"",COUNTIF(Factures!$B$2:$B$301,$C231)=0),"⚠ ce n° de facture n’existe pas dans l’onglet Factures","✓")))))</f>
      </c>
    </row>
    <row r="232">
      <c r="A232" s="12"/>
      <c r="B232" s="10"/>
      <c r="C232" s="10"/>
      <c r="D232" s="11"/>
      <c r="E232" s="10"/>
      <c r="F232" s="10"/>
      <c r="G232" s="9">
        <f>IF($A232="","",IF($D232="","⚠ montant manquant",IF($B232="","⚠ identité du client manquante",IF($E232="","⚠ mode de règlement manquant",IF(AND($C232&lt;&gt;"",COUNTIF(Factures!$B$2:$B$301,$C232)=0),"⚠ ce n° de facture n’existe pas dans l’onglet Factures","✓")))))</f>
      </c>
    </row>
    <row r="233">
      <c r="A233" s="12"/>
      <c r="B233" s="10"/>
      <c r="C233" s="10"/>
      <c r="D233" s="11"/>
      <c r="E233" s="10"/>
      <c r="F233" s="10"/>
      <c r="G233" s="9">
        <f>IF($A233="","",IF($D233="","⚠ montant manquant",IF($B233="","⚠ identité du client manquante",IF($E233="","⚠ mode de règlement manquant",IF(AND($C233&lt;&gt;"",COUNTIF(Factures!$B$2:$B$301,$C233)=0),"⚠ ce n° de facture n’existe pas dans l’onglet Factures","✓")))))</f>
      </c>
    </row>
    <row r="234">
      <c r="A234" s="12"/>
      <c r="B234" s="10"/>
      <c r="C234" s="10"/>
      <c r="D234" s="11"/>
      <c r="E234" s="10"/>
      <c r="F234" s="10"/>
      <c r="G234" s="9">
        <f>IF($A234="","",IF($D234="","⚠ montant manquant",IF($B234="","⚠ identité du client manquante",IF($E234="","⚠ mode de règlement manquant",IF(AND($C234&lt;&gt;"",COUNTIF(Factures!$B$2:$B$301,$C234)=0),"⚠ ce n° de facture n’existe pas dans l’onglet Factures","✓")))))</f>
      </c>
    </row>
    <row r="235">
      <c r="A235" s="12"/>
      <c r="B235" s="10"/>
      <c r="C235" s="10"/>
      <c r="D235" s="11"/>
      <c r="E235" s="10"/>
      <c r="F235" s="10"/>
      <c r="G235" s="9">
        <f>IF($A235="","",IF($D235="","⚠ montant manquant",IF($B235="","⚠ identité du client manquante",IF($E235="","⚠ mode de règlement manquant",IF(AND($C235&lt;&gt;"",COUNTIF(Factures!$B$2:$B$301,$C235)=0),"⚠ ce n° de facture n’existe pas dans l’onglet Factures","✓")))))</f>
      </c>
    </row>
    <row r="236">
      <c r="A236" s="12"/>
      <c r="B236" s="10"/>
      <c r="C236" s="10"/>
      <c r="D236" s="11"/>
      <c r="E236" s="10"/>
      <c r="F236" s="10"/>
      <c r="G236" s="9">
        <f>IF($A236="","",IF($D236="","⚠ montant manquant",IF($B236="","⚠ identité du client manquante",IF($E236="","⚠ mode de règlement manquant",IF(AND($C236&lt;&gt;"",COUNTIF(Factures!$B$2:$B$301,$C236)=0),"⚠ ce n° de facture n’existe pas dans l’onglet Factures","✓")))))</f>
      </c>
    </row>
    <row r="237">
      <c r="A237" s="12"/>
      <c r="B237" s="10"/>
      <c r="C237" s="10"/>
      <c r="D237" s="11"/>
      <c r="E237" s="10"/>
      <c r="F237" s="10"/>
      <c r="G237" s="9">
        <f>IF($A237="","",IF($D237="","⚠ montant manquant",IF($B237="","⚠ identité du client manquante",IF($E237="","⚠ mode de règlement manquant",IF(AND($C237&lt;&gt;"",COUNTIF(Factures!$B$2:$B$301,$C237)=0),"⚠ ce n° de facture n’existe pas dans l’onglet Factures","✓")))))</f>
      </c>
    </row>
    <row r="238">
      <c r="A238" s="12"/>
      <c r="B238" s="10"/>
      <c r="C238" s="10"/>
      <c r="D238" s="11"/>
      <c r="E238" s="10"/>
      <c r="F238" s="10"/>
      <c r="G238" s="9">
        <f>IF($A238="","",IF($D238="","⚠ montant manquant",IF($B238="","⚠ identité du client manquante",IF($E238="","⚠ mode de règlement manquant",IF(AND($C238&lt;&gt;"",COUNTIF(Factures!$B$2:$B$301,$C238)=0),"⚠ ce n° de facture n’existe pas dans l’onglet Factures","✓")))))</f>
      </c>
    </row>
    <row r="239">
      <c r="A239" s="12"/>
      <c r="B239" s="10"/>
      <c r="C239" s="10"/>
      <c r="D239" s="11"/>
      <c r="E239" s="10"/>
      <c r="F239" s="10"/>
      <c r="G239" s="9">
        <f>IF($A239="","",IF($D239="","⚠ montant manquant",IF($B239="","⚠ identité du client manquante",IF($E239="","⚠ mode de règlement manquant",IF(AND($C239&lt;&gt;"",COUNTIF(Factures!$B$2:$B$301,$C239)=0),"⚠ ce n° de facture n’existe pas dans l’onglet Factures","✓")))))</f>
      </c>
    </row>
    <row r="240">
      <c r="A240" s="12"/>
      <c r="B240" s="10"/>
      <c r="C240" s="10"/>
      <c r="D240" s="11"/>
      <c r="E240" s="10"/>
      <c r="F240" s="10"/>
      <c r="G240" s="9">
        <f>IF($A240="","",IF($D240="","⚠ montant manquant",IF($B240="","⚠ identité du client manquante",IF($E240="","⚠ mode de règlement manquant",IF(AND($C240&lt;&gt;"",COUNTIF(Factures!$B$2:$B$301,$C240)=0),"⚠ ce n° de facture n’existe pas dans l’onglet Factures","✓")))))</f>
      </c>
    </row>
    <row r="241">
      <c r="A241" s="12"/>
      <c r="B241" s="10"/>
      <c r="C241" s="10"/>
      <c r="D241" s="11"/>
      <c r="E241" s="10"/>
      <c r="F241" s="10"/>
      <c r="G241" s="9">
        <f>IF($A241="","",IF($D241="","⚠ montant manquant",IF($B241="","⚠ identité du client manquante",IF($E241="","⚠ mode de règlement manquant",IF(AND($C241&lt;&gt;"",COUNTIF(Factures!$B$2:$B$301,$C241)=0),"⚠ ce n° de facture n’existe pas dans l’onglet Factures","✓")))))</f>
      </c>
    </row>
    <row r="242">
      <c r="A242" s="12"/>
      <c r="B242" s="10"/>
      <c r="C242" s="10"/>
      <c r="D242" s="11"/>
      <c r="E242" s="10"/>
      <c r="F242" s="10"/>
      <c r="G242" s="9">
        <f>IF($A242="","",IF($D242="","⚠ montant manquant",IF($B242="","⚠ identité du client manquante",IF($E242="","⚠ mode de règlement manquant",IF(AND($C242&lt;&gt;"",COUNTIF(Factures!$B$2:$B$301,$C242)=0),"⚠ ce n° de facture n’existe pas dans l’onglet Factures","✓")))))</f>
      </c>
    </row>
    <row r="243">
      <c r="A243" s="12"/>
      <c r="B243" s="10"/>
      <c r="C243" s="10"/>
      <c r="D243" s="11"/>
      <c r="E243" s="10"/>
      <c r="F243" s="10"/>
      <c r="G243" s="9">
        <f>IF($A243="","",IF($D243="","⚠ montant manquant",IF($B243="","⚠ identité du client manquante",IF($E243="","⚠ mode de règlement manquant",IF(AND($C243&lt;&gt;"",COUNTIF(Factures!$B$2:$B$301,$C243)=0),"⚠ ce n° de facture n’existe pas dans l’onglet Factures","✓")))))</f>
      </c>
    </row>
    <row r="244">
      <c r="A244" s="12"/>
      <c r="B244" s="10"/>
      <c r="C244" s="10"/>
      <c r="D244" s="11"/>
      <c r="E244" s="10"/>
      <c r="F244" s="10"/>
      <c r="G244" s="9">
        <f>IF($A244="","",IF($D244="","⚠ montant manquant",IF($B244="","⚠ identité du client manquante",IF($E244="","⚠ mode de règlement manquant",IF(AND($C244&lt;&gt;"",COUNTIF(Factures!$B$2:$B$301,$C244)=0),"⚠ ce n° de facture n’existe pas dans l’onglet Factures","✓")))))</f>
      </c>
    </row>
    <row r="245">
      <c r="A245" s="12"/>
      <c r="B245" s="10"/>
      <c r="C245" s="10"/>
      <c r="D245" s="11"/>
      <c r="E245" s="10"/>
      <c r="F245" s="10"/>
      <c r="G245" s="9">
        <f>IF($A245="","",IF($D245="","⚠ montant manquant",IF($B245="","⚠ identité du client manquante",IF($E245="","⚠ mode de règlement manquant",IF(AND($C245&lt;&gt;"",COUNTIF(Factures!$B$2:$B$301,$C245)=0),"⚠ ce n° de facture n’existe pas dans l’onglet Factures","✓")))))</f>
      </c>
    </row>
    <row r="246">
      <c r="A246" s="12"/>
      <c r="B246" s="10"/>
      <c r="C246" s="10"/>
      <c r="D246" s="11"/>
      <c r="E246" s="10"/>
      <c r="F246" s="10"/>
      <c r="G246" s="9">
        <f>IF($A246="","",IF($D246="","⚠ montant manquant",IF($B246="","⚠ identité du client manquante",IF($E246="","⚠ mode de règlement manquant",IF(AND($C246&lt;&gt;"",COUNTIF(Factures!$B$2:$B$301,$C246)=0),"⚠ ce n° de facture n’existe pas dans l’onglet Factures","✓")))))</f>
      </c>
    </row>
    <row r="247">
      <c r="A247" s="12"/>
      <c r="B247" s="10"/>
      <c r="C247" s="10"/>
      <c r="D247" s="11"/>
      <c r="E247" s="10"/>
      <c r="F247" s="10"/>
      <c r="G247" s="9">
        <f>IF($A247="","",IF($D247="","⚠ montant manquant",IF($B247="","⚠ identité du client manquante",IF($E247="","⚠ mode de règlement manquant",IF(AND($C247&lt;&gt;"",COUNTIF(Factures!$B$2:$B$301,$C247)=0),"⚠ ce n° de facture n’existe pas dans l’onglet Factures","✓")))))</f>
      </c>
    </row>
    <row r="248">
      <c r="A248" s="12"/>
      <c r="B248" s="10"/>
      <c r="C248" s="10"/>
      <c r="D248" s="11"/>
      <c r="E248" s="10"/>
      <c r="F248" s="10"/>
      <c r="G248" s="9">
        <f>IF($A248="","",IF($D248="","⚠ montant manquant",IF($B248="","⚠ identité du client manquante",IF($E248="","⚠ mode de règlement manquant",IF(AND($C248&lt;&gt;"",COUNTIF(Factures!$B$2:$B$301,$C248)=0),"⚠ ce n° de facture n’existe pas dans l’onglet Factures","✓")))))</f>
      </c>
    </row>
    <row r="249">
      <c r="A249" s="12"/>
      <c r="B249" s="10"/>
      <c r="C249" s="10"/>
      <c r="D249" s="11"/>
      <c r="E249" s="10"/>
      <c r="F249" s="10"/>
      <c r="G249" s="9">
        <f>IF($A249="","",IF($D249="","⚠ montant manquant",IF($B249="","⚠ identité du client manquante",IF($E249="","⚠ mode de règlement manquant",IF(AND($C249&lt;&gt;"",COUNTIF(Factures!$B$2:$B$301,$C249)=0),"⚠ ce n° de facture n’existe pas dans l’onglet Factures","✓")))))</f>
      </c>
    </row>
    <row r="250">
      <c r="A250" s="12"/>
      <c r="B250" s="10"/>
      <c r="C250" s="10"/>
      <c r="D250" s="11"/>
      <c r="E250" s="10"/>
      <c r="F250" s="10"/>
      <c r="G250" s="9">
        <f>IF($A250="","",IF($D250="","⚠ montant manquant",IF($B250="","⚠ identité du client manquante",IF($E250="","⚠ mode de règlement manquant",IF(AND($C250&lt;&gt;"",COUNTIF(Factures!$B$2:$B$301,$C250)=0),"⚠ ce n° de facture n’existe pas dans l’onglet Factures","✓")))))</f>
      </c>
    </row>
    <row r="251">
      <c r="A251" s="12"/>
      <c r="B251" s="10"/>
      <c r="C251" s="10"/>
      <c r="D251" s="11"/>
      <c r="E251" s="10"/>
      <c r="F251" s="10"/>
      <c r="G251" s="9">
        <f>IF($A251="","",IF($D251="","⚠ montant manquant",IF($B251="","⚠ identité du client manquante",IF($E251="","⚠ mode de règlement manquant",IF(AND($C251&lt;&gt;"",COUNTIF(Factures!$B$2:$B$301,$C251)=0),"⚠ ce n° de facture n’existe pas dans l’onglet Factures","✓")))))</f>
      </c>
    </row>
    <row r="252">
      <c r="A252" s="12"/>
      <c r="B252" s="10"/>
      <c r="C252" s="10"/>
      <c r="D252" s="11"/>
      <c r="E252" s="10"/>
      <c r="F252" s="10"/>
      <c r="G252" s="9">
        <f>IF($A252="","",IF($D252="","⚠ montant manquant",IF($B252="","⚠ identité du client manquante",IF($E252="","⚠ mode de règlement manquant",IF(AND($C252&lt;&gt;"",COUNTIF(Factures!$B$2:$B$301,$C252)=0),"⚠ ce n° de facture n’existe pas dans l’onglet Factures","✓")))))</f>
      </c>
    </row>
    <row r="253">
      <c r="A253" s="12"/>
      <c r="B253" s="10"/>
      <c r="C253" s="10"/>
      <c r="D253" s="11"/>
      <c r="E253" s="10"/>
      <c r="F253" s="10"/>
      <c r="G253" s="9">
        <f>IF($A253="","",IF($D253="","⚠ montant manquant",IF($B253="","⚠ identité du client manquante",IF($E253="","⚠ mode de règlement manquant",IF(AND($C253&lt;&gt;"",COUNTIF(Factures!$B$2:$B$301,$C253)=0),"⚠ ce n° de facture n’existe pas dans l’onglet Factures","✓")))))</f>
      </c>
    </row>
    <row r="254">
      <c r="A254" s="12"/>
      <c r="B254" s="10"/>
      <c r="C254" s="10"/>
      <c r="D254" s="11"/>
      <c r="E254" s="10"/>
      <c r="F254" s="10"/>
      <c r="G254" s="9">
        <f>IF($A254="","",IF($D254="","⚠ montant manquant",IF($B254="","⚠ identité du client manquante",IF($E254="","⚠ mode de règlement manquant",IF(AND($C254&lt;&gt;"",COUNTIF(Factures!$B$2:$B$301,$C254)=0),"⚠ ce n° de facture n’existe pas dans l’onglet Factures","✓")))))</f>
      </c>
    </row>
    <row r="255">
      <c r="A255" s="12"/>
      <c r="B255" s="10"/>
      <c r="C255" s="10"/>
      <c r="D255" s="11"/>
      <c r="E255" s="10"/>
      <c r="F255" s="10"/>
      <c r="G255" s="9">
        <f>IF($A255="","",IF($D255="","⚠ montant manquant",IF($B255="","⚠ identité du client manquante",IF($E255="","⚠ mode de règlement manquant",IF(AND($C255&lt;&gt;"",COUNTIF(Factures!$B$2:$B$301,$C255)=0),"⚠ ce n° de facture n’existe pas dans l’onglet Factures","✓")))))</f>
      </c>
    </row>
    <row r="256">
      <c r="A256" s="12"/>
      <c r="B256" s="10"/>
      <c r="C256" s="10"/>
      <c r="D256" s="11"/>
      <c r="E256" s="10"/>
      <c r="F256" s="10"/>
      <c r="G256" s="9">
        <f>IF($A256="","",IF($D256="","⚠ montant manquant",IF($B256="","⚠ identité du client manquante",IF($E256="","⚠ mode de règlement manquant",IF(AND($C256&lt;&gt;"",COUNTIF(Factures!$B$2:$B$301,$C256)=0),"⚠ ce n° de facture n’existe pas dans l’onglet Factures","✓")))))</f>
      </c>
    </row>
    <row r="257">
      <c r="A257" s="12"/>
      <c r="B257" s="10"/>
      <c r="C257" s="10"/>
      <c r="D257" s="11"/>
      <c r="E257" s="10"/>
      <c r="F257" s="10"/>
      <c r="G257" s="9">
        <f>IF($A257="","",IF($D257="","⚠ montant manquant",IF($B257="","⚠ identité du client manquante",IF($E257="","⚠ mode de règlement manquant",IF(AND($C257&lt;&gt;"",COUNTIF(Factures!$B$2:$B$301,$C257)=0),"⚠ ce n° de facture n’existe pas dans l’onglet Factures","✓")))))</f>
      </c>
    </row>
    <row r="258">
      <c r="A258" s="12"/>
      <c r="B258" s="10"/>
      <c r="C258" s="10"/>
      <c r="D258" s="11"/>
      <c r="E258" s="10"/>
      <c r="F258" s="10"/>
      <c r="G258" s="9">
        <f>IF($A258="","",IF($D258="","⚠ montant manquant",IF($B258="","⚠ identité du client manquante",IF($E258="","⚠ mode de règlement manquant",IF(AND($C258&lt;&gt;"",COUNTIF(Factures!$B$2:$B$301,$C258)=0),"⚠ ce n° de facture n’existe pas dans l’onglet Factures","✓")))))</f>
      </c>
    </row>
    <row r="259">
      <c r="A259" s="12"/>
      <c r="B259" s="10"/>
      <c r="C259" s="10"/>
      <c r="D259" s="11"/>
      <c r="E259" s="10"/>
      <c r="F259" s="10"/>
      <c r="G259" s="9">
        <f>IF($A259="","",IF($D259="","⚠ montant manquant",IF($B259="","⚠ identité du client manquante",IF($E259="","⚠ mode de règlement manquant",IF(AND($C259&lt;&gt;"",COUNTIF(Factures!$B$2:$B$301,$C259)=0),"⚠ ce n° de facture n’existe pas dans l’onglet Factures","✓")))))</f>
      </c>
    </row>
    <row r="260">
      <c r="A260" s="12"/>
      <c r="B260" s="10"/>
      <c r="C260" s="10"/>
      <c r="D260" s="11"/>
      <c r="E260" s="10"/>
      <c r="F260" s="10"/>
      <c r="G260" s="9">
        <f>IF($A260="","",IF($D260="","⚠ montant manquant",IF($B260="","⚠ identité du client manquante",IF($E260="","⚠ mode de règlement manquant",IF(AND($C260&lt;&gt;"",COUNTIF(Factures!$B$2:$B$301,$C260)=0),"⚠ ce n° de facture n’existe pas dans l’onglet Factures","✓")))))</f>
      </c>
    </row>
    <row r="261">
      <c r="A261" s="12"/>
      <c r="B261" s="10"/>
      <c r="C261" s="10"/>
      <c r="D261" s="11"/>
      <c r="E261" s="10"/>
      <c r="F261" s="10"/>
      <c r="G261" s="9">
        <f>IF($A261="","",IF($D261="","⚠ montant manquant",IF($B261="","⚠ identité du client manquante",IF($E261="","⚠ mode de règlement manquant",IF(AND($C261&lt;&gt;"",COUNTIF(Factures!$B$2:$B$301,$C261)=0),"⚠ ce n° de facture n’existe pas dans l’onglet Factures","✓")))))</f>
      </c>
    </row>
    <row r="262">
      <c r="A262" s="12"/>
      <c r="B262" s="10"/>
      <c r="C262" s="10"/>
      <c r="D262" s="11"/>
      <c r="E262" s="10"/>
      <c r="F262" s="10"/>
      <c r="G262" s="9">
        <f>IF($A262="","",IF($D262="","⚠ montant manquant",IF($B262="","⚠ identité du client manquante",IF($E262="","⚠ mode de règlement manquant",IF(AND($C262&lt;&gt;"",COUNTIF(Factures!$B$2:$B$301,$C262)=0),"⚠ ce n° de facture n’existe pas dans l’onglet Factures","✓")))))</f>
      </c>
    </row>
    <row r="263">
      <c r="A263" s="12"/>
      <c r="B263" s="10"/>
      <c r="C263" s="10"/>
      <c r="D263" s="11"/>
      <c r="E263" s="10"/>
      <c r="F263" s="10"/>
      <c r="G263" s="9">
        <f>IF($A263="","",IF($D263="","⚠ montant manquant",IF($B263="","⚠ identité du client manquante",IF($E263="","⚠ mode de règlement manquant",IF(AND($C263&lt;&gt;"",COUNTIF(Factures!$B$2:$B$301,$C263)=0),"⚠ ce n° de facture n’existe pas dans l’onglet Factures","✓")))))</f>
      </c>
    </row>
    <row r="264">
      <c r="A264" s="12"/>
      <c r="B264" s="10"/>
      <c r="C264" s="10"/>
      <c r="D264" s="11"/>
      <c r="E264" s="10"/>
      <c r="F264" s="10"/>
      <c r="G264" s="9">
        <f>IF($A264="","",IF($D264="","⚠ montant manquant",IF($B264="","⚠ identité du client manquante",IF($E264="","⚠ mode de règlement manquant",IF(AND($C264&lt;&gt;"",COUNTIF(Factures!$B$2:$B$301,$C264)=0),"⚠ ce n° de facture n’existe pas dans l’onglet Factures","✓")))))</f>
      </c>
    </row>
    <row r="265">
      <c r="A265" s="12"/>
      <c r="B265" s="10"/>
      <c r="C265" s="10"/>
      <c r="D265" s="11"/>
      <c r="E265" s="10"/>
      <c r="F265" s="10"/>
      <c r="G265" s="9">
        <f>IF($A265="","",IF($D265="","⚠ montant manquant",IF($B265="","⚠ identité du client manquante",IF($E265="","⚠ mode de règlement manquant",IF(AND($C265&lt;&gt;"",COUNTIF(Factures!$B$2:$B$301,$C265)=0),"⚠ ce n° de facture n’existe pas dans l’onglet Factures","✓")))))</f>
      </c>
    </row>
    <row r="266">
      <c r="A266" s="12"/>
      <c r="B266" s="10"/>
      <c r="C266" s="10"/>
      <c r="D266" s="11"/>
      <c r="E266" s="10"/>
      <c r="F266" s="10"/>
      <c r="G266" s="9">
        <f>IF($A266="","",IF($D266="","⚠ montant manquant",IF($B266="","⚠ identité du client manquante",IF($E266="","⚠ mode de règlement manquant",IF(AND($C266&lt;&gt;"",COUNTIF(Factures!$B$2:$B$301,$C266)=0),"⚠ ce n° de facture n’existe pas dans l’onglet Factures","✓")))))</f>
      </c>
    </row>
    <row r="267">
      <c r="A267" s="12"/>
      <c r="B267" s="10"/>
      <c r="C267" s="10"/>
      <c r="D267" s="11"/>
      <c r="E267" s="10"/>
      <c r="F267" s="10"/>
      <c r="G267" s="9">
        <f>IF($A267="","",IF($D267="","⚠ montant manquant",IF($B267="","⚠ identité du client manquante",IF($E267="","⚠ mode de règlement manquant",IF(AND($C267&lt;&gt;"",COUNTIF(Factures!$B$2:$B$301,$C267)=0),"⚠ ce n° de facture n’existe pas dans l’onglet Factures","✓")))))</f>
      </c>
    </row>
    <row r="268">
      <c r="A268" s="12"/>
      <c r="B268" s="10"/>
      <c r="C268" s="10"/>
      <c r="D268" s="11"/>
      <c r="E268" s="10"/>
      <c r="F268" s="10"/>
      <c r="G268" s="9">
        <f>IF($A268="","",IF($D268="","⚠ montant manquant",IF($B268="","⚠ identité du client manquante",IF($E268="","⚠ mode de règlement manquant",IF(AND($C268&lt;&gt;"",COUNTIF(Factures!$B$2:$B$301,$C268)=0),"⚠ ce n° de facture n’existe pas dans l’onglet Factures","✓")))))</f>
      </c>
    </row>
    <row r="269">
      <c r="A269" s="12"/>
      <c r="B269" s="10"/>
      <c r="C269" s="10"/>
      <c r="D269" s="11"/>
      <c r="E269" s="10"/>
      <c r="F269" s="10"/>
      <c r="G269" s="9">
        <f>IF($A269="","",IF($D269="","⚠ montant manquant",IF($B269="","⚠ identité du client manquante",IF($E269="","⚠ mode de règlement manquant",IF(AND($C269&lt;&gt;"",COUNTIF(Factures!$B$2:$B$301,$C269)=0),"⚠ ce n° de facture n’existe pas dans l’onglet Factures","✓")))))</f>
      </c>
    </row>
    <row r="270">
      <c r="A270" s="12"/>
      <c r="B270" s="10"/>
      <c r="C270" s="10"/>
      <c r="D270" s="11"/>
      <c r="E270" s="10"/>
      <c r="F270" s="10"/>
      <c r="G270" s="9">
        <f>IF($A270="","",IF($D270="","⚠ montant manquant",IF($B270="","⚠ identité du client manquante",IF($E270="","⚠ mode de règlement manquant",IF(AND($C270&lt;&gt;"",COUNTIF(Factures!$B$2:$B$301,$C270)=0),"⚠ ce n° de facture n’existe pas dans l’onglet Factures","✓")))))</f>
      </c>
    </row>
    <row r="271">
      <c r="A271" s="12"/>
      <c r="B271" s="10"/>
      <c r="C271" s="10"/>
      <c r="D271" s="11"/>
      <c r="E271" s="10"/>
      <c r="F271" s="10"/>
      <c r="G271" s="9">
        <f>IF($A271="","",IF($D271="","⚠ montant manquant",IF($B271="","⚠ identité du client manquante",IF($E271="","⚠ mode de règlement manquant",IF(AND($C271&lt;&gt;"",COUNTIF(Factures!$B$2:$B$301,$C271)=0),"⚠ ce n° de facture n’existe pas dans l’onglet Factures","✓")))))</f>
      </c>
    </row>
    <row r="272">
      <c r="A272" s="12"/>
      <c r="B272" s="10"/>
      <c r="C272" s="10"/>
      <c r="D272" s="11"/>
      <c r="E272" s="10"/>
      <c r="F272" s="10"/>
      <c r="G272" s="9">
        <f>IF($A272="","",IF($D272="","⚠ montant manquant",IF($B272="","⚠ identité du client manquante",IF($E272="","⚠ mode de règlement manquant",IF(AND($C272&lt;&gt;"",COUNTIF(Factures!$B$2:$B$301,$C272)=0),"⚠ ce n° de facture n’existe pas dans l’onglet Factures","✓")))))</f>
      </c>
    </row>
    <row r="273">
      <c r="A273" s="12"/>
      <c r="B273" s="10"/>
      <c r="C273" s="10"/>
      <c r="D273" s="11"/>
      <c r="E273" s="10"/>
      <c r="F273" s="10"/>
      <c r="G273" s="9">
        <f>IF($A273="","",IF($D273="","⚠ montant manquant",IF($B273="","⚠ identité du client manquante",IF($E273="","⚠ mode de règlement manquant",IF(AND($C273&lt;&gt;"",COUNTIF(Factures!$B$2:$B$301,$C273)=0),"⚠ ce n° de facture n’existe pas dans l’onglet Factures","✓")))))</f>
      </c>
    </row>
    <row r="274">
      <c r="A274" s="12"/>
      <c r="B274" s="10"/>
      <c r="C274" s="10"/>
      <c r="D274" s="11"/>
      <c r="E274" s="10"/>
      <c r="F274" s="10"/>
      <c r="G274" s="9">
        <f>IF($A274="","",IF($D274="","⚠ montant manquant",IF($B274="","⚠ identité du client manquante",IF($E274="","⚠ mode de règlement manquant",IF(AND($C274&lt;&gt;"",COUNTIF(Factures!$B$2:$B$301,$C274)=0),"⚠ ce n° de facture n’existe pas dans l’onglet Factures","✓")))))</f>
      </c>
    </row>
    <row r="275">
      <c r="A275" s="12"/>
      <c r="B275" s="10"/>
      <c r="C275" s="10"/>
      <c r="D275" s="11"/>
      <c r="E275" s="10"/>
      <c r="F275" s="10"/>
      <c r="G275" s="9">
        <f>IF($A275="","",IF($D275="","⚠ montant manquant",IF($B275="","⚠ identité du client manquante",IF($E275="","⚠ mode de règlement manquant",IF(AND($C275&lt;&gt;"",COUNTIF(Factures!$B$2:$B$301,$C275)=0),"⚠ ce n° de facture n’existe pas dans l’onglet Factures","✓")))))</f>
      </c>
    </row>
    <row r="276">
      <c r="A276" s="12"/>
      <c r="B276" s="10"/>
      <c r="C276" s="10"/>
      <c r="D276" s="11"/>
      <c r="E276" s="10"/>
      <c r="F276" s="10"/>
      <c r="G276" s="9">
        <f>IF($A276="","",IF($D276="","⚠ montant manquant",IF($B276="","⚠ identité du client manquante",IF($E276="","⚠ mode de règlement manquant",IF(AND($C276&lt;&gt;"",COUNTIF(Factures!$B$2:$B$301,$C276)=0),"⚠ ce n° de facture n’existe pas dans l’onglet Factures","✓")))))</f>
      </c>
    </row>
    <row r="277">
      <c r="A277" s="12"/>
      <c r="B277" s="10"/>
      <c r="C277" s="10"/>
      <c r="D277" s="11"/>
      <c r="E277" s="10"/>
      <c r="F277" s="10"/>
      <c r="G277" s="9">
        <f>IF($A277="","",IF($D277="","⚠ montant manquant",IF($B277="","⚠ identité du client manquante",IF($E277="","⚠ mode de règlement manquant",IF(AND($C277&lt;&gt;"",COUNTIF(Factures!$B$2:$B$301,$C277)=0),"⚠ ce n° de facture n’existe pas dans l’onglet Factures","✓")))))</f>
      </c>
    </row>
    <row r="278">
      <c r="A278" s="12"/>
      <c r="B278" s="10"/>
      <c r="C278" s="10"/>
      <c r="D278" s="11"/>
      <c r="E278" s="10"/>
      <c r="F278" s="10"/>
      <c r="G278" s="9">
        <f>IF($A278="","",IF($D278="","⚠ montant manquant",IF($B278="","⚠ identité du client manquante",IF($E278="","⚠ mode de règlement manquant",IF(AND($C278&lt;&gt;"",COUNTIF(Factures!$B$2:$B$301,$C278)=0),"⚠ ce n° de facture n’existe pas dans l’onglet Factures","✓")))))</f>
      </c>
    </row>
    <row r="279">
      <c r="A279" s="12"/>
      <c r="B279" s="10"/>
      <c r="C279" s="10"/>
      <c r="D279" s="11"/>
      <c r="E279" s="10"/>
      <c r="F279" s="10"/>
      <c r="G279" s="9">
        <f>IF($A279="","",IF($D279="","⚠ montant manquant",IF($B279="","⚠ identité du client manquante",IF($E279="","⚠ mode de règlement manquant",IF(AND($C279&lt;&gt;"",COUNTIF(Factures!$B$2:$B$301,$C279)=0),"⚠ ce n° de facture n’existe pas dans l’onglet Factures","✓")))))</f>
      </c>
    </row>
    <row r="280">
      <c r="A280" s="12"/>
      <c r="B280" s="10"/>
      <c r="C280" s="10"/>
      <c r="D280" s="11"/>
      <c r="E280" s="10"/>
      <c r="F280" s="10"/>
      <c r="G280" s="9">
        <f>IF($A280="","",IF($D280="","⚠ montant manquant",IF($B280="","⚠ identité du client manquante",IF($E280="","⚠ mode de règlement manquant",IF(AND($C280&lt;&gt;"",COUNTIF(Factures!$B$2:$B$301,$C280)=0),"⚠ ce n° de facture n’existe pas dans l’onglet Factures","✓")))))</f>
      </c>
    </row>
    <row r="281">
      <c r="A281" s="12"/>
      <c r="B281" s="10"/>
      <c r="C281" s="10"/>
      <c r="D281" s="11"/>
      <c r="E281" s="10"/>
      <c r="F281" s="10"/>
      <c r="G281" s="9">
        <f>IF($A281="","",IF($D281="","⚠ montant manquant",IF($B281="","⚠ identité du client manquante",IF($E281="","⚠ mode de règlement manquant",IF(AND($C281&lt;&gt;"",COUNTIF(Factures!$B$2:$B$301,$C281)=0),"⚠ ce n° de facture n’existe pas dans l’onglet Factures","✓")))))</f>
      </c>
    </row>
    <row r="282">
      <c r="A282" s="12"/>
      <c r="B282" s="10"/>
      <c r="C282" s="10"/>
      <c r="D282" s="11"/>
      <c r="E282" s="10"/>
      <c r="F282" s="10"/>
      <c r="G282" s="9">
        <f>IF($A282="","",IF($D282="","⚠ montant manquant",IF($B282="","⚠ identité du client manquante",IF($E282="","⚠ mode de règlement manquant",IF(AND($C282&lt;&gt;"",COUNTIF(Factures!$B$2:$B$301,$C282)=0),"⚠ ce n° de facture n’existe pas dans l’onglet Factures","✓")))))</f>
      </c>
    </row>
    <row r="283">
      <c r="A283" s="12"/>
      <c r="B283" s="10"/>
      <c r="C283" s="10"/>
      <c r="D283" s="11"/>
      <c r="E283" s="10"/>
      <c r="F283" s="10"/>
      <c r="G283" s="9">
        <f>IF($A283="","",IF($D283="","⚠ montant manquant",IF($B283="","⚠ identité du client manquante",IF($E283="","⚠ mode de règlement manquant",IF(AND($C283&lt;&gt;"",COUNTIF(Factures!$B$2:$B$301,$C283)=0),"⚠ ce n° de facture n’existe pas dans l’onglet Factures","✓")))))</f>
      </c>
    </row>
    <row r="284">
      <c r="A284" s="12"/>
      <c r="B284" s="10"/>
      <c r="C284" s="10"/>
      <c r="D284" s="11"/>
      <c r="E284" s="10"/>
      <c r="F284" s="10"/>
      <c r="G284" s="9">
        <f>IF($A284="","",IF($D284="","⚠ montant manquant",IF($B284="","⚠ identité du client manquante",IF($E284="","⚠ mode de règlement manquant",IF(AND($C284&lt;&gt;"",COUNTIF(Factures!$B$2:$B$301,$C284)=0),"⚠ ce n° de facture n’existe pas dans l’onglet Factures","✓")))))</f>
      </c>
    </row>
    <row r="285">
      <c r="A285" s="12"/>
      <c r="B285" s="10"/>
      <c r="C285" s="10"/>
      <c r="D285" s="11"/>
      <c r="E285" s="10"/>
      <c r="F285" s="10"/>
      <c r="G285" s="9">
        <f>IF($A285="","",IF($D285="","⚠ montant manquant",IF($B285="","⚠ identité du client manquante",IF($E285="","⚠ mode de règlement manquant",IF(AND($C285&lt;&gt;"",COUNTIF(Factures!$B$2:$B$301,$C285)=0),"⚠ ce n° de facture n’existe pas dans l’onglet Factures","✓")))))</f>
      </c>
    </row>
    <row r="286">
      <c r="A286" s="12"/>
      <c r="B286" s="10"/>
      <c r="C286" s="10"/>
      <c r="D286" s="11"/>
      <c r="E286" s="10"/>
      <c r="F286" s="10"/>
      <c r="G286" s="9">
        <f>IF($A286="","",IF($D286="","⚠ montant manquant",IF($B286="","⚠ identité du client manquante",IF($E286="","⚠ mode de règlement manquant",IF(AND($C286&lt;&gt;"",COUNTIF(Factures!$B$2:$B$301,$C286)=0),"⚠ ce n° de facture n’existe pas dans l’onglet Factures","✓")))))</f>
      </c>
    </row>
    <row r="287">
      <c r="A287" s="12"/>
      <c r="B287" s="10"/>
      <c r="C287" s="10"/>
      <c r="D287" s="11"/>
      <c r="E287" s="10"/>
      <c r="F287" s="10"/>
      <c r="G287" s="9">
        <f>IF($A287="","",IF($D287="","⚠ montant manquant",IF($B287="","⚠ identité du client manquante",IF($E287="","⚠ mode de règlement manquant",IF(AND($C287&lt;&gt;"",COUNTIF(Factures!$B$2:$B$301,$C287)=0),"⚠ ce n° de facture n’existe pas dans l’onglet Factures","✓")))))</f>
      </c>
    </row>
    <row r="288">
      <c r="A288" s="12"/>
      <c r="B288" s="10"/>
      <c r="C288" s="10"/>
      <c r="D288" s="11"/>
      <c r="E288" s="10"/>
      <c r="F288" s="10"/>
      <c r="G288" s="9">
        <f>IF($A288="","",IF($D288="","⚠ montant manquant",IF($B288="","⚠ identité du client manquante",IF($E288="","⚠ mode de règlement manquant",IF(AND($C288&lt;&gt;"",COUNTIF(Factures!$B$2:$B$301,$C288)=0),"⚠ ce n° de facture n’existe pas dans l’onglet Factures","✓")))))</f>
      </c>
    </row>
    <row r="289">
      <c r="A289" s="12"/>
      <c r="B289" s="10"/>
      <c r="C289" s="10"/>
      <c r="D289" s="11"/>
      <c r="E289" s="10"/>
      <c r="F289" s="10"/>
      <c r="G289" s="9">
        <f>IF($A289="","",IF($D289="","⚠ montant manquant",IF($B289="","⚠ identité du client manquante",IF($E289="","⚠ mode de règlement manquant",IF(AND($C289&lt;&gt;"",COUNTIF(Factures!$B$2:$B$301,$C289)=0),"⚠ ce n° de facture n’existe pas dans l’onglet Factures","✓")))))</f>
      </c>
    </row>
    <row r="290">
      <c r="A290" s="12"/>
      <c r="B290" s="10"/>
      <c r="C290" s="10"/>
      <c r="D290" s="11"/>
      <c r="E290" s="10"/>
      <c r="F290" s="10"/>
      <c r="G290" s="9">
        <f>IF($A290="","",IF($D290="","⚠ montant manquant",IF($B290="","⚠ identité du client manquante",IF($E290="","⚠ mode de règlement manquant",IF(AND($C290&lt;&gt;"",COUNTIF(Factures!$B$2:$B$301,$C290)=0),"⚠ ce n° de facture n’existe pas dans l’onglet Factures","✓")))))</f>
      </c>
    </row>
    <row r="291">
      <c r="A291" s="12"/>
      <c r="B291" s="10"/>
      <c r="C291" s="10"/>
      <c r="D291" s="11"/>
      <c r="E291" s="10"/>
      <c r="F291" s="10"/>
      <c r="G291" s="9">
        <f>IF($A291="","",IF($D291="","⚠ montant manquant",IF($B291="","⚠ identité du client manquante",IF($E291="","⚠ mode de règlement manquant",IF(AND($C291&lt;&gt;"",COUNTIF(Factures!$B$2:$B$301,$C291)=0),"⚠ ce n° de facture n’existe pas dans l’onglet Factures","✓")))))</f>
      </c>
    </row>
    <row r="292">
      <c r="A292" s="12"/>
      <c r="B292" s="10"/>
      <c r="C292" s="10"/>
      <c r="D292" s="11"/>
      <c r="E292" s="10"/>
      <c r="F292" s="10"/>
      <c r="G292" s="9">
        <f>IF($A292="","",IF($D292="","⚠ montant manquant",IF($B292="","⚠ identité du client manquante",IF($E292="","⚠ mode de règlement manquant",IF(AND($C292&lt;&gt;"",COUNTIF(Factures!$B$2:$B$301,$C292)=0),"⚠ ce n° de facture n’existe pas dans l’onglet Factures","✓")))))</f>
      </c>
    </row>
    <row r="293">
      <c r="A293" s="12"/>
      <c r="B293" s="10"/>
      <c r="C293" s="10"/>
      <c r="D293" s="11"/>
      <c r="E293" s="10"/>
      <c r="F293" s="10"/>
      <c r="G293" s="9">
        <f>IF($A293="","",IF($D293="","⚠ montant manquant",IF($B293="","⚠ identité du client manquante",IF($E293="","⚠ mode de règlement manquant",IF(AND($C293&lt;&gt;"",COUNTIF(Factures!$B$2:$B$301,$C293)=0),"⚠ ce n° de facture n’existe pas dans l’onglet Factures","✓")))))</f>
      </c>
    </row>
    <row r="294">
      <c r="A294" s="12"/>
      <c r="B294" s="10"/>
      <c r="C294" s="10"/>
      <c r="D294" s="11"/>
      <c r="E294" s="10"/>
      <c r="F294" s="10"/>
      <c r="G294" s="9">
        <f>IF($A294="","",IF($D294="","⚠ montant manquant",IF($B294="","⚠ identité du client manquante",IF($E294="","⚠ mode de règlement manquant",IF(AND($C294&lt;&gt;"",COUNTIF(Factures!$B$2:$B$301,$C294)=0),"⚠ ce n° de facture n’existe pas dans l’onglet Factures","✓")))))</f>
      </c>
    </row>
    <row r="295">
      <c r="A295" s="12"/>
      <c r="B295" s="10"/>
      <c r="C295" s="10"/>
      <c r="D295" s="11"/>
      <c r="E295" s="10"/>
      <c r="F295" s="10"/>
      <c r="G295" s="9">
        <f>IF($A295="","",IF($D295="","⚠ montant manquant",IF($B295="","⚠ identité du client manquante",IF($E295="","⚠ mode de règlement manquant",IF(AND($C295&lt;&gt;"",COUNTIF(Factures!$B$2:$B$301,$C295)=0),"⚠ ce n° de facture n’existe pas dans l’onglet Factures","✓")))))</f>
      </c>
    </row>
    <row r="296">
      <c r="A296" s="12"/>
      <c r="B296" s="10"/>
      <c r="C296" s="10"/>
      <c r="D296" s="11"/>
      <c r="E296" s="10"/>
      <c r="F296" s="10"/>
      <c r="G296" s="9">
        <f>IF($A296="","",IF($D296="","⚠ montant manquant",IF($B296="","⚠ identité du client manquante",IF($E296="","⚠ mode de règlement manquant",IF(AND($C296&lt;&gt;"",COUNTIF(Factures!$B$2:$B$301,$C296)=0),"⚠ ce n° de facture n’existe pas dans l’onglet Factures","✓")))))</f>
      </c>
    </row>
    <row r="297">
      <c r="A297" s="12"/>
      <c r="B297" s="10"/>
      <c r="C297" s="10"/>
      <c r="D297" s="11"/>
      <c r="E297" s="10"/>
      <c r="F297" s="10"/>
      <c r="G297" s="9">
        <f>IF($A297="","",IF($D297="","⚠ montant manquant",IF($B297="","⚠ identité du client manquante",IF($E297="","⚠ mode de règlement manquant",IF(AND($C297&lt;&gt;"",COUNTIF(Factures!$B$2:$B$301,$C297)=0),"⚠ ce n° de facture n’existe pas dans l’onglet Factures","✓")))))</f>
      </c>
    </row>
    <row r="298">
      <c r="A298" s="12"/>
      <c r="B298" s="10"/>
      <c r="C298" s="10"/>
      <c r="D298" s="11"/>
      <c r="E298" s="10"/>
      <c r="F298" s="10"/>
      <c r="G298" s="9">
        <f>IF($A298="","",IF($D298="","⚠ montant manquant",IF($B298="","⚠ identité du client manquante",IF($E298="","⚠ mode de règlement manquant",IF(AND($C298&lt;&gt;"",COUNTIF(Factures!$B$2:$B$301,$C298)=0),"⚠ ce n° de facture n’existe pas dans l’onglet Factures","✓")))))</f>
      </c>
    </row>
    <row r="299">
      <c r="A299" s="12"/>
      <c r="B299" s="10"/>
      <c r="C299" s="10"/>
      <c r="D299" s="11"/>
      <c r="E299" s="10"/>
      <c r="F299" s="10"/>
      <c r="G299" s="9">
        <f>IF($A299="","",IF($D299="","⚠ montant manquant",IF($B299="","⚠ identité du client manquante",IF($E299="","⚠ mode de règlement manquant",IF(AND($C299&lt;&gt;"",COUNTIF(Factures!$B$2:$B$301,$C299)=0),"⚠ ce n° de facture n’existe pas dans l’onglet Factures","✓")))))</f>
      </c>
    </row>
    <row r="300">
      <c r="A300" s="12"/>
      <c r="B300" s="10"/>
      <c r="C300" s="10"/>
      <c r="D300" s="11"/>
      <c r="E300" s="10"/>
      <c r="F300" s="10"/>
      <c r="G300" s="9">
        <f>IF($A300="","",IF($D300="","⚠ montant manquant",IF($B300="","⚠ identité du client manquante",IF($E300="","⚠ mode de règlement manquant",IF(AND($C300&lt;&gt;"",COUNTIF(Factures!$B$2:$B$301,$C300)=0),"⚠ ce n° de facture n’existe pas dans l’onglet Factures","✓")))))</f>
      </c>
    </row>
    <row r="301">
      <c r="A301" s="12"/>
      <c r="B301" s="10"/>
      <c r="C301" s="10"/>
      <c r="D301" s="11"/>
      <c r="E301" s="10"/>
      <c r="F301" s="10"/>
      <c r="G301" s="9">
        <f>IF($A301="","",IF($D301="","⚠ montant manquant",IF($B301="","⚠ identité du client manquante",IF($E301="","⚠ mode de règlement manquant",IF(AND($C301&lt;&gt;"",COUNTIF(Factures!$B$2:$B$301,$C301)=0),"⚠ ce n° de facture n’existe pas dans l’onglet Factures","✓")))))</f>
      </c>
    </row>
    <row r="302">
      <c r="A302" s="12"/>
      <c r="B302" s="10"/>
      <c r="C302" s="10"/>
      <c r="D302" s="11"/>
      <c r="E302" s="10"/>
      <c r="F302" s="10"/>
      <c r="G302" s="9">
        <f>IF($A302="","",IF($D302="","⚠ montant manquant",IF($B302="","⚠ identité du client manquante",IF($E302="","⚠ mode de règlement manquant",IF(AND($C302&lt;&gt;"",COUNTIF(Factures!$B$2:$B$301,$C302)=0),"⚠ ce n° de facture n’existe pas dans l’onglet Factures","✓")))))</f>
      </c>
    </row>
    <row r="303">
      <c r="A303" s="12"/>
      <c r="B303" s="10"/>
      <c r="C303" s="10"/>
      <c r="D303" s="11"/>
      <c r="E303" s="10"/>
      <c r="F303" s="10"/>
      <c r="G303" s="9">
        <f>IF($A303="","",IF($D303="","⚠ montant manquant",IF($B303="","⚠ identité du client manquante",IF($E303="","⚠ mode de règlement manquant",IF(AND($C303&lt;&gt;"",COUNTIF(Factures!$B$2:$B$301,$C303)=0),"⚠ ce n° de facture n’existe pas dans l’onglet Factures","✓")))))</f>
      </c>
    </row>
    <row r="304">
      <c r="A304" s="12"/>
      <c r="B304" s="10"/>
      <c r="C304" s="10"/>
      <c r="D304" s="11"/>
      <c r="E304" s="10"/>
      <c r="F304" s="10"/>
      <c r="G304" s="9">
        <f>IF($A304="","",IF($D304="","⚠ montant manquant",IF($B304="","⚠ identité du client manquante",IF($E304="","⚠ mode de règlement manquant",IF(AND($C304&lt;&gt;"",COUNTIF(Factures!$B$2:$B$301,$C304)=0),"⚠ ce n° de facture n’existe pas dans l’onglet Factures","✓")))))</f>
      </c>
    </row>
    <row r="305">
      <c r="A305" s="12"/>
      <c r="B305" s="10"/>
      <c r="C305" s="10"/>
      <c r="D305" s="11"/>
      <c r="E305" s="10"/>
      <c r="F305" s="10"/>
      <c r="G305" s="9">
        <f>IF($A305="","",IF($D305="","⚠ montant manquant",IF($B305="","⚠ identité du client manquante",IF($E305="","⚠ mode de règlement manquant",IF(AND($C305&lt;&gt;"",COUNTIF(Factures!$B$2:$B$301,$C305)=0),"⚠ ce n° de facture n’existe pas dans l’onglet Factures","✓")))))</f>
      </c>
    </row>
    <row r="306">
      <c r="A306" s="12"/>
      <c r="B306" s="10"/>
      <c r="C306" s="10"/>
      <c r="D306" s="11"/>
      <c r="E306" s="10"/>
      <c r="F306" s="10"/>
      <c r="G306" s="9">
        <f>IF($A306="","",IF($D306="","⚠ montant manquant",IF($B306="","⚠ identité du client manquante",IF($E306="","⚠ mode de règlement manquant",IF(AND($C306&lt;&gt;"",COUNTIF(Factures!$B$2:$B$301,$C306)=0),"⚠ ce n° de facture n’existe pas dans l’onglet Factures","✓")))))</f>
      </c>
    </row>
    <row r="307">
      <c r="A307" s="12"/>
      <c r="B307" s="10"/>
      <c r="C307" s="10"/>
      <c r="D307" s="11"/>
      <c r="E307" s="10"/>
      <c r="F307" s="10"/>
      <c r="G307" s="9">
        <f>IF($A307="","",IF($D307="","⚠ montant manquant",IF($B307="","⚠ identité du client manquante",IF($E307="","⚠ mode de règlement manquant",IF(AND($C307&lt;&gt;"",COUNTIF(Factures!$B$2:$B$301,$C307)=0),"⚠ ce n° de facture n’existe pas dans l’onglet Factures","✓")))))</f>
      </c>
    </row>
    <row r="308">
      <c r="A308" s="12"/>
      <c r="B308" s="10"/>
      <c r="C308" s="10"/>
      <c r="D308" s="11"/>
      <c r="E308" s="10"/>
      <c r="F308" s="10"/>
      <c r="G308" s="9">
        <f>IF($A308="","",IF($D308="","⚠ montant manquant",IF($B308="","⚠ identité du client manquante",IF($E308="","⚠ mode de règlement manquant",IF(AND($C308&lt;&gt;"",COUNTIF(Factures!$B$2:$B$301,$C308)=0),"⚠ ce n° de facture n’existe pas dans l’onglet Factures","✓")))))</f>
      </c>
    </row>
    <row r="309">
      <c r="A309" s="12"/>
      <c r="B309" s="10"/>
      <c r="C309" s="10"/>
      <c r="D309" s="11"/>
      <c r="E309" s="10"/>
      <c r="F309" s="10"/>
      <c r="G309" s="9">
        <f>IF($A309="","",IF($D309="","⚠ montant manquant",IF($B309="","⚠ identité du client manquante",IF($E309="","⚠ mode de règlement manquant",IF(AND($C309&lt;&gt;"",COUNTIF(Factures!$B$2:$B$301,$C309)=0),"⚠ ce n° de facture n’existe pas dans l’onglet Factures","✓")))))</f>
      </c>
    </row>
    <row r="310">
      <c r="A310" s="12"/>
      <c r="B310" s="10"/>
      <c r="C310" s="10"/>
      <c r="D310" s="11"/>
      <c r="E310" s="10"/>
      <c r="F310" s="10"/>
      <c r="G310" s="9">
        <f>IF($A310="","",IF($D310="","⚠ montant manquant",IF($B310="","⚠ identité du client manquante",IF($E310="","⚠ mode de règlement manquant",IF(AND($C310&lt;&gt;"",COUNTIF(Factures!$B$2:$B$301,$C310)=0),"⚠ ce n° de facture n’existe pas dans l’onglet Factures","✓")))))</f>
      </c>
    </row>
    <row r="311">
      <c r="A311" s="12"/>
      <c r="B311" s="10"/>
      <c r="C311" s="10"/>
      <c r="D311" s="11"/>
      <c r="E311" s="10"/>
      <c r="F311" s="10"/>
      <c r="G311" s="9">
        <f>IF($A311="","",IF($D311="","⚠ montant manquant",IF($B311="","⚠ identité du client manquante",IF($E311="","⚠ mode de règlement manquant",IF(AND($C311&lt;&gt;"",COUNTIF(Factures!$B$2:$B$301,$C311)=0),"⚠ ce n° de facture n’existe pas dans l’onglet Factures","✓")))))</f>
      </c>
    </row>
    <row r="312">
      <c r="A312" s="12"/>
      <c r="B312" s="10"/>
      <c r="C312" s="10"/>
      <c r="D312" s="11"/>
      <c r="E312" s="10"/>
      <c r="F312" s="10"/>
      <c r="G312" s="9">
        <f>IF($A312="","",IF($D312="","⚠ montant manquant",IF($B312="","⚠ identité du client manquante",IF($E312="","⚠ mode de règlement manquant",IF(AND($C312&lt;&gt;"",COUNTIF(Factures!$B$2:$B$301,$C312)=0),"⚠ ce n° de facture n’existe pas dans l’onglet Factures","✓")))))</f>
      </c>
    </row>
    <row r="313">
      <c r="A313" s="12"/>
      <c r="B313" s="10"/>
      <c r="C313" s="10"/>
      <c r="D313" s="11"/>
      <c r="E313" s="10"/>
      <c r="F313" s="10"/>
      <c r="G313" s="9">
        <f>IF($A313="","",IF($D313="","⚠ montant manquant",IF($B313="","⚠ identité du client manquante",IF($E313="","⚠ mode de règlement manquant",IF(AND($C313&lt;&gt;"",COUNTIF(Factures!$B$2:$B$301,$C313)=0),"⚠ ce n° de facture n’existe pas dans l’onglet Factures","✓")))))</f>
      </c>
    </row>
    <row r="314">
      <c r="A314" s="12"/>
      <c r="B314" s="10"/>
      <c r="C314" s="10"/>
      <c r="D314" s="11"/>
      <c r="E314" s="10"/>
      <c r="F314" s="10"/>
      <c r="G314" s="9">
        <f>IF($A314="","",IF($D314="","⚠ montant manquant",IF($B314="","⚠ identité du client manquante",IF($E314="","⚠ mode de règlement manquant",IF(AND($C314&lt;&gt;"",COUNTIF(Factures!$B$2:$B$301,$C314)=0),"⚠ ce n° de facture n’existe pas dans l’onglet Factures","✓")))))</f>
      </c>
    </row>
    <row r="315">
      <c r="A315" s="12"/>
      <c r="B315" s="10"/>
      <c r="C315" s="10"/>
      <c r="D315" s="11"/>
      <c r="E315" s="10"/>
      <c r="F315" s="10"/>
      <c r="G315" s="9">
        <f>IF($A315="","",IF($D315="","⚠ montant manquant",IF($B315="","⚠ identité du client manquante",IF($E315="","⚠ mode de règlement manquant",IF(AND($C315&lt;&gt;"",COUNTIF(Factures!$B$2:$B$301,$C315)=0),"⚠ ce n° de facture n’existe pas dans l’onglet Factures","✓")))))</f>
      </c>
    </row>
    <row r="316">
      <c r="A316" s="12"/>
      <c r="B316" s="10"/>
      <c r="C316" s="10"/>
      <c r="D316" s="11"/>
      <c r="E316" s="10"/>
      <c r="F316" s="10"/>
      <c r="G316" s="9">
        <f>IF($A316="","",IF($D316="","⚠ montant manquant",IF($B316="","⚠ identité du client manquante",IF($E316="","⚠ mode de règlement manquant",IF(AND($C316&lt;&gt;"",COUNTIF(Factures!$B$2:$B$301,$C316)=0),"⚠ ce n° de facture n’existe pas dans l’onglet Factures","✓")))))</f>
      </c>
    </row>
    <row r="317">
      <c r="A317" s="12"/>
      <c r="B317" s="10"/>
      <c r="C317" s="10"/>
      <c r="D317" s="11"/>
      <c r="E317" s="10"/>
      <c r="F317" s="10"/>
      <c r="G317" s="9">
        <f>IF($A317="","",IF($D317="","⚠ montant manquant",IF($B317="","⚠ identité du client manquante",IF($E317="","⚠ mode de règlement manquant",IF(AND($C317&lt;&gt;"",COUNTIF(Factures!$B$2:$B$301,$C317)=0),"⚠ ce n° de facture n’existe pas dans l’onglet Factures","✓")))))</f>
      </c>
    </row>
    <row r="318">
      <c r="A318" s="12"/>
      <c r="B318" s="10"/>
      <c r="C318" s="10"/>
      <c r="D318" s="11"/>
      <c r="E318" s="10"/>
      <c r="F318" s="10"/>
      <c r="G318" s="9">
        <f>IF($A318="","",IF($D318="","⚠ montant manquant",IF($B318="","⚠ identité du client manquante",IF($E318="","⚠ mode de règlement manquant",IF(AND($C318&lt;&gt;"",COUNTIF(Factures!$B$2:$B$301,$C318)=0),"⚠ ce n° de facture n’existe pas dans l’onglet Factures","✓")))))</f>
      </c>
    </row>
    <row r="319">
      <c r="A319" s="12"/>
      <c r="B319" s="10"/>
      <c r="C319" s="10"/>
      <c r="D319" s="11"/>
      <c r="E319" s="10"/>
      <c r="F319" s="10"/>
      <c r="G319" s="9">
        <f>IF($A319="","",IF($D319="","⚠ montant manquant",IF($B319="","⚠ identité du client manquante",IF($E319="","⚠ mode de règlement manquant",IF(AND($C319&lt;&gt;"",COUNTIF(Factures!$B$2:$B$301,$C319)=0),"⚠ ce n° de facture n’existe pas dans l’onglet Factures","✓")))))</f>
      </c>
    </row>
    <row r="320">
      <c r="A320" s="12"/>
      <c r="B320" s="10"/>
      <c r="C320" s="10"/>
      <c r="D320" s="11"/>
      <c r="E320" s="10"/>
      <c r="F320" s="10"/>
      <c r="G320" s="9">
        <f>IF($A320="","",IF($D320="","⚠ montant manquant",IF($B320="","⚠ identité du client manquante",IF($E320="","⚠ mode de règlement manquant",IF(AND($C320&lt;&gt;"",COUNTIF(Factures!$B$2:$B$301,$C320)=0),"⚠ ce n° de facture n’existe pas dans l’onglet Factures","✓")))))</f>
      </c>
    </row>
    <row r="321">
      <c r="A321" s="12"/>
      <c r="B321" s="10"/>
      <c r="C321" s="10"/>
      <c r="D321" s="11"/>
      <c r="E321" s="10"/>
      <c r="F321" s="10"/>
      <c r="G321" s="9">
        <f>IF($A321="","",IF($D321="","⚠ montant manquant",IF($B321="","⚠ identité du client manquante",IF($E321="","⚠ mode de règlement manquant",IF(AND($C321&lt;&gt;"",COUNTIF(Factures!$B$2:$B$301,$C321)=0),"⚠ ce n° de facture n’existe pas dans l’onglet Factures","✓")))))</f>
      </c>
    </row>
    <row r="322">
      <c r="A322" s="12"/>
      <c r="B322" s="10"/>
      <c r="C322" s="10"/>
      <c r="D322" s="11"/>
      <c r="E322" s="10"/>
      <c r="F322" s="10"/>
      <c r="G322" s="9">
        <f>IF($A322="","",IF($D322="","⚠ montant manquant",IF($B322="","⚠ identité du client manquante",IF($E322="","⚠ mode de règlement manquant",IF(AND($C322&lt;&gt;"",COUNTIF(Factures!$B$2:$B$301,$C322)=0),"⚠ ce n° de facture n’existe pas dans l’onglet Factures","✓")))))</f>
      </c>
    </row>
    <row r="323">
      <c r="A323" s="12"/>
      <c r="B323" s="10"/>
      <c r="C323" s="10"/>
      <c r="D323" s="11"/>
      <c r="E323" s="10"/>
      <c r="F323" s="10"/>
      <c r="G323" s="9">
        <f>IF($A323="","",IF($D323="","⚠ montant manquant",IF($B323="","⚠ identité du client manquante",IF($E323="","⚠ mode de règlement manquant",IF(AND($C323&lt;&gt;"",COUNTIF(Factures!$B$2:$B$301,$C323)=0),"⚠ ce n° de facture n’existe pas dans l’onglet Factures","✓")))))</f>
      </c>
    </row>
    <row r="324">
      <c r="A324" s="12"/>
      <c r="B324" s="10"/>
      <c r="C324" s="10"/>
      <c r="D324" s="11"/>
      <c r="E324" s="10"/>
      <c r="F324" s="10"/>
      <c r="G324" s="9">
        <f>IF($A324="","",IF($D324="","⚠ montant manquant",IF($B324="","⚠ identité du client manquante",IF($E324="","⚠ mode de règlement manquant",IF(AND($C324&lt;&gt;"",COUNTIF(Factures!$B$2:$B$301,$C324)=0),"⚠ ce n° de facture n’existe pas dans l’onglet Factures","✓")))))</f>
      </c>
    </row>
    <row r="325">
      <c r="A325" s="12"/>
      <c r="B325" s="10"/>
      <c r="C325" s="10"/>
      <c r="D325" s="11"/>
      <c r="E325" s="10"/>
      <c r="F325" s="10"/>
      <c r="G325" s="9">
        <f>IF($A325="","",IF($D325="","⚠ montant manquant",IF($B325="","⚠ identité du client manquante",IF($E325="","⚠ mode de règlement manquant",IF(AND($C325&lt;&gt;"",COUNTIF(Factures!$B$2:$B$301,$C325)=0),"⚠ ce n° de facture n’existe pas dans l’onglet Factures","✓")))))</f>
      </c>
    </row>
    <row r="326">
      <c r="A326" s="12"/>
      <c r="B326" s="10"/>
      <c r="C326" s="10"/>
      <c r="D326" s="11"/>
      <c r="E326" s="10"/>
      <c r="F326" s="10"/>
      <c r="G326" s="9">
        <f>IF($A326="","",IF($D326="","⚠ montant manquant",IF($B326="","⚠ identité du client manquante",IF($E326="","⚠ mode de règlement manquant",IF(AND($C326&lt;&gt;"",COUNTIF(Factures!$B$2:$B$301,$C326)=0),"⚠ ce n° de facture n’existe pas dans l’onglet Factures","✓")))))</f>
      </c>
    </row>
    <row r="327">
      <c r="A327" s="12"/>
      <c r="B327" s="10"/>
      <c r="C327" s="10"/>
      <c r="D327" s="11"/>
      <c r="E327" s="10"/>
      <c r="F327" s="10"/>
      <c r="G327" s="9">
        <f>IF($A327="","",IF($D327="","⚠ montant manquant",IF($B327="","⚠ identité du client manquante",IF($E327="","⚠ mode de règlement manquant",IF(AND($C327&lt;&gt;"",COUNTIF(Factures!$B$2:$B$301,$C327)=0),"⚠ ce n° de facture n’existe pas dans l’onglet Factures","✓")))))</f>
      </c>
    </row>
    <row r="328">
      <c r="A328" s="12"/>
      <c r="B328" s="10"/>
      <c r="C328" s="10"/>
      <c r="D328" s="11"/>
      <c r="E328" s="10"/>
      <c r="F328" s="10"/>
      <c r="G328" s="9">
        <f>IF($A328="","",IF($D328="","⚠ montant manquant",IF($B328="","⚠ identité du client manquante",IF($E328="","⚠ mode de règlement manquant",IF(AND($C328&lt;&gt;"",COUNTIF(Factures!$B$2:$B$301,$C328)=0),"⚠ ce n° de facture n’existe pas dans l’onglet Factures","✓")))))</f>
      </c>
    </row>
    <row r="329">
      <c r="A329" s="12"/>
      <c r="B329" s="10"/>
      <c r="C329" s="10"/>
      <c r="D329" s="11"/>
      <c r="E329" s="10"/>
      <c r="F329" s="10"/>
      <c r="G329" s="9">
        <f>IF($A329="","",IF($D329="","⚠ montant manquant",IF($B329="","⚠ identité du client manquante",IF($E329="","⚠ mode de règlement manquant",IF(AND($C329&lt;&gt;"",COUNTIF(Factures!$B$2:$B$301,$C329)=0),"⚠ ce n° de facture n’existe pas dans l’onglet Factures","✓")))))</f>
      </c>
    </row>
    <row r="330">
      <c r="A330" s="12"/>
      <c r="B330" s="10"/>
      <c r="C330" s="10"/>
      <c r="D330" s="11"/>
      <c r="E330" s="10"/>
      <c r="F330" s="10"/>
      <c r="G330" s="9">
        <f>IF($A330="","",IF($D330="","⚠ montant manquant",IF($B330="","⚠ identité du client manquante",IF($E330="","⚠ mode de règlement manquant",IF(AND($C330&lt;&gt;"",COUNTIF(Factures!$B$2:$B$301,$C330)=0),"⚠ ce n° de facture n’existe pas dans l’onglet Factures","✓")))))</f>
      </c>
    </row>
    <row r="331">
      <c r="A331" s="12"/>
      <c r="B331" s="10"/>
      <c r="C331" s="10"/>
      <c r="D331" s="11"/>
      <c r="E331" s="10"/>
      <c r="F331" s="10"/>
      <c r="G331" s="9">
        <f>IF($A331="","",IF($D331="","⚠ montant manquant",IF($B331="","⚠ identité du client manquante",IF($E331="","⚠ mode de règlement manquant",IF(AND($C331&lt;&gt;"",COUNTIF(Factures!$B$2:$B$301,$C331)=0),"⚠ ce n° de facture n’existe pas dans l’onglet Factures","✓")))))</f>
      </c>
    </row>
    <row r="332">
      <c r="A332" s="12"/>
      <c r="B332" s="10"/>
      <c r="C332" s="10"/>
      <c r="D332" s="11"/>
      <c r="E332" s="10"/>
      <c r="F332" s="10"/>
      <c r="G332" s="9">
        <f>IF($A332="","",IF($D332="","⚠ montant manquant",IF($B332="","⚠ identité du client manquante",IF($E332="","⚠ mode de règlement manquant",IF(AND($C332&lt;&gt;"",COUNTIF(Factures!$B$2:$B$301,$C332)=0),"⚠ ce n° de facture n’existe pas dans l’onglet Factures","✓")))))</f>
      </c>
    </row>
    <row r="333">
      <c r="A333" s="12"/>
      <c r="B333" s="10"/>
      <c r="C333" s="10"/>
      <c r="D333" s="11"/>
      <c r="E333" s="10"/>
      <c r="F333" s="10"/>
      <c r="G333" s="9">
        <f>IF($A333="","",IF($D333="","⚠ montant manquant",IF($B333="","⚠ identité du client manquante",IF($E333="","⚠ mode de règlement manquant",IF(AND($C333&lt;&gt;"",COUNTIF(Factures!$B$2:$B$301,$C333)=0),"⚠ ce n° de facture n’existe pas dans l’onglet Factures","✓")))))</f>
      </c>
    </row>
    <row r="334">
      <c r="A334" s="12"/>
      <c r="B334" s="10"/>
      <c r="C334" s="10"/>
      <c r="D334" s="11"/>
      <c r="E334" s="10"/>
      <c r="F334" s="10"/>
      <c r="G334" s="9">
        <f>IF($A334="","",IF($D334="","⚠ montant manquant",IF($B334="","⚠ identité du client manquante",IF($E334="","⚠ mode de règlement manquant",IF(AND($C334&lt;&gt;"",COUNTIF(Factures!$B$2:$B$301,$C334)=0),"⚠ ce n° de facture n’existe pas dans l’onglet Factures","✓")))))</f>
      </c>
    </row>
    <row r="335">
      <c r="A335" s="12"/>
      <c r="B335" s="10"/>
      <c r="C335" s="10"/>
      <c r="D335" s="11"/>
      <c r="E335" s="10"/>
      <c r="F335" s="10"/>
      <c r="G335" s="9">
        <f>IF($A335="","",IF($D335="","⚠ montant manquant",IF($B335="","⚠ identité du client manquante",IF($E335="","⚠ mode de règlement manquant",IF(AND($C335&lt;&gt;"",COUNTIF(Factures!$B$2:$B$301,$C335)=0),"⚠ ce n° de facture n’existe pas dans l’onglet Factures","✓")))))</f>
      </c>
    </row>
    <row r="336">
      <c r="A336" s="12"/>
      <c r="B336" s="10"/>
      <c r="C336" s="10"/>
      <c r="D336" s="11"/>
      <c r="E336" s="10"/>
      <c r="F336" s="10"/>
      <c r="G336" s="9">
        <f>IF($A336="","",IF($D336="","⚠ montant manquant",IF($B336="","⚠ identité du client manquante",IF($E336="","⚠ mode de règlement manquant",IF(AND($C336&lt;&gt;"",COUNTIF(Factures!$B$2:$B$301,$C336)=0),"⚠ ce n° de facture n’existe pas dans l’onglet Factures","✓")))))</f>
      </c>
    </row>
    <row r="337">
      <c r="A337" s="12"/>
      <c r="B337" s="10"/>
      <c r="C337" s="10"/>
      <c r="D337" s="11"/>
      <c r="E337" s="10"/>
      <c r="F337" s="10"/>
      <c r="G337" s="9">
        <f>IF($A337="","",IF($D337="","⚠ montant manquant",IF($B337="","⚠ identité du client manquante",IF($E337="","⚠ mode de règlement manquant",IF(AND($C337&lt;&gt;"",COUNTIF(Factures!$B$2:$B$301,$C337)=0),"⚠ ce n° de facture n’existe pas dans l’onglet Factures","✓")))))</f>
      </c>
    </row>
    <row r="338">
      <c r="A338" s="12"/>
      <c r="B338" s="10"/>
      <c r="C338" s="10"/>
      <c r="D338" s="11"/>
      <c r="E338" s="10"/>
      <c r="F338" s="10"/>
      <c r="G338" s="9">
        <f>IF($A338="","",IF($D338="","⚠ montant manquant",IF($B338="","⚠ identité du client manquante",IF($E338="","⚠ mode de règlement manquant",IF(AND($C338&lt;&gt;"",COUNTIF(Factures!$B$2:$B$301,$C338)=0),"⚠ ce n° de facture n’existe pas dans l’onglet Factures","✓")))))</f>
      </c>
    </row>
    <row r="339">
      <c r="A339" s="12"/>
      <c r="B339" s="10"/>
      <c r="C339" s="10"/>
      <c r="D339" s="11"/>
      <c r="E339" s="10"/>
      <c r="F339" s="10"/>
      <c r="G339" s="9">
        <f>IF($A339="","",IF($D339="","⚠ montant manquant",IF($B339="","⚠ identité du client manquante",IF($E339="","⚠ mode de règlement manquant",IF(AND($C339&lt;&gt;"",COUNTIF(Factures!$B$2:$B$301,$C339)=0),"⚠ ce n° de facture n’existe pas dans l’onglet Factures","✓")))))</f>
      </c>
    </row>
    <row r="340">
      <c r="A340" s="12"/>
      <c r="B340" s="10"/>
      <c r="C340" s="10"/>
      <c r="D340" s="11"/>
      <c r="E340" s="10"/>
      <c r="F340" s="10"/>
      <c r="G340" s="9">
        <f>IF($A340="","",IF($D340="","⚠ montant manquant",IF($B340="","⚠ identité du client manquante",IF($E340="","⚠ mode de règlement manquant",IF(AND($C340&lt;&gt;"",COUNTIF(Factures!$B$2:$B$301,$C340)=0),"⚠ ce n° de facture n’existe pas dans l’onglet Factures","✓")))))</f>
      </c>
    </row>
    <row r="341">
      <c r="A341" s="12"/>
      <c r="B341" s="10"/>
      <c r="C341" s="10"/>
      <c r="D341" s="11"/>
      <c r="E341" s="10"/>
      <c r="F341" s="10"/>
      <c r="G341" s="9">
        <f>IF($A341="","",IF($D341="","⚠ montant manquant",IF($B341="","⚠ identité du client manquante",IF($E341="","⚠ mode de règlement manquant",IF(AND($C341&lt;&gt;"",COUNTIF(Factures!$B$2:$B$301,$C341)=0),"⚠ ce n° de facture n’existe pas dans l’onglet Factures","✓")))))</f>
      </c>
    </row>
    <row r="342">
      <c r="A342" s="12"/>
      <c r="B342" s="10"/>
      <c r="C342" s="10"/>
      <c r="D342" s="11"/>
      <c r="E342" s="10"/>
      <c r="F342" s="10"/>
      <c r="G342" s="9">
        <f>IF($A342="","",IF($D342="","⚠ montant manquant",IF($B342="","⚠ identité du client manquante",IF($E342="","⚠ mode de règlement manquant",IF(AND($C342&lt;&gt;"",COUNTIF(Factures!$B$2:$B$301,$C342)=0),"⚠ ce n° de facture n’existe pas dans l’onglet Factures","✓")))))</f>
      </c>
    </row>
    <row r="343">
      <c r="A343" s="12"/>
      <c r="B343" s="10"/>
      <c r="C343" s="10"/>
      <c r="D343" s="11"/>
      <c r="E343" s="10"/>
      <c r="F343" s="10"/>
      <c r="G343" s="9">
        <f>IF($A343="","",IF($D343="","⚠ montant manquant",IF($B343="","⚠ identité du client manquante",IF($E343="","⚠ mode de règlement manquant",IF(AND($C343&lt;&gt;"",COUNTIF(Factures!$B$2:$B$301,$C343)=0),"⚠ ce n° de facture n’existe pas dans l’onglet Factures","✓")))))</f>
      </c>
    </row>
    <row r="344">
      <c r="A344" s="12"/>
      <c r="B344" s="10"/>
      <c r="C344" s="10"/>
      <c r="D344" s="11"/>
      <c r="E344" s="10"/>
      <c r="F344" s="10"/>
      <c r="G344" s="9">
        <f>IF($A344="","",IF($D344="","⚠ montant manquant",IF($B344="","⚠ identité du client manquante",IF($E344="","⚠ mode de règlement manquant",IF(AND($C344&lt;&gt;"",COUNTIF(Factures!$B$2:$B$301,$C344)=0),"⚠ ce n° de facture n’existe pas dans l’onglet Factures","✓")))))</f>
      </c>
    </row>
    <row r="345">
      <c r="A345" s="12"/>
      <c r="B345" s="10"/>
      <c r="C345" s="10"/>
      <c r="D345" s="11"/>
      <c r="E345" s="10"/>
      <c r="F345" s="10"/>
      <c r="G345" s="9">
        <f>IF($A345="","",IF($D345="","⚠ montant manquant",IF($B345="","⚠ identité du client manquante",IF($E345="","⚠ mode de règlement manquant",IF(AND($C345&lt;&gt;"",COUNTIF(Factures!$B$2:$B$301,$C345)=0),"⚠ ce n° de facture n’existe pas dans l’onglet Factures","✓")))))</f>
      </c>
    </row>
    <row r="346">
      <c r="A346" s="12"/>
      <c r="B346" s="10"/>
      <c r="C346" s="10"/>
      <c r="D346" s="11"/>
      <c r="E346" s="10"/>
      <c r="F346" s="10"/>
      <c r="G346" s="9">
        <f>IF($A346="","",IF($D346="","⚠ montant manquant",IF($B346="","⚠ identité du client manquante",IF($E346="","⚠ mode de règlement manquant",IF(AND($C346&lt;&gt;"",COUNTIF(Factures!$B$2:$B$301,$C346)=0),"⚠ ce n° de facture n’existe pas dans l’onglet Factures","✓")))))</f>
      </c>
    </row>
    <row r="347">
      <c r="A347" s="12"/>
      <c r="B347" s="10"/>
      <c r="C347" s="10"/>
      <c r="D347" s="11"/>
      <c r="E347" s="10"/>
      <c r="F347" s="10"/>
      <c r="G347" s="9">
        <f>IF($A347="","",IF($D347="","⚠ montant manquant",IF($B347="","⚠ identité du client manquante",IF($E347="","⚠ mode de règlement manquant",IF(AND($C347&lt;&gt;"",COUNTIF(Factures!$B$2:$B$301,$C347)=0),"⚠ ce n° de facture n’existe pas dans l’onglet Factures","✓")))))</f>
      </c>
    </row>
    <row r="348">
      <c r="A348" s="12"/>
      <c r="B348" s="10"/>
      <c r="C348" s="10"/>
      <c r="D348" s="11"/>
      <c r="E348" s="10"/>
      <c r="F348" s="10"/>
      <c r="G348" s="9">
        <f>IF($A348="","",IF($D348="","⚠ montant manquant",IF($B348="","⚠ identité du client manquante",IF($E348="","⚠ mode de règlement manquant",IF(AND($C348&lt;&gt;"",COUNTIF(Factures!$B$2:$B$301,$C348)=0),"⚠ ce n° de facture n’existe pas dans l’onglet Factures","✓")))))</f>
      </c>
    </row>
    <row r="349">
      <c r="A349" s="12"/>
      <c r="B349" s="10"/>
      <c r="C349" s="10"/>
      <c r="D349" s="11"/>
      <c r="E349" s="10"/>
      <c r="F349" s="10"/>
      <c r="G349" s="9">
        <f>IF($A349="","",IF($D349="","⚠ montant manquant",IF($B349="","⚠ identité du client manquante",IF($E349="","⚠ mode de règlement manquant",IF(AND($C349&lt;&gt;"",COUNTIF(Factures!$B$2:$B$301,$C349)=0),"⚠ ce n° de facture n’existe pas dans l’onglet Factures","✓")))))</f>
      </c>
    </row>
    <row r="350">
      <c r="A350" s="12"/>
      <c r="B350" s="10"/>
      <c r="C350" s="10"/>
      <c r="D350" s="11"/>
      <c r="E350" s="10"/>
      <c r="F350" s="10"/>
      <c r="G350" s="9">
        <f>IF($A350="","",IF($D350="","⚠ montant manquant",IF($B350="","⚠ identité du client manquante",IF($E350="","⚠ mode de règlement manquant",IF(AND($C350&lt;&gt;"",COUNTIF(Factures!$B$2:$B$301,$C350)=0),"⚠ ce n° de facture n’existe pas dans l’onglet Factures","✓")))))</f>
      </c>
    </row>
    <row r="351">
      <c r="A351" s="12"/>
      <c r="B351" s="10"/>
      <c r="C351" s="10"/>
      <c r="D351" s="11"/>
      <c r="E351" s="10"/>
      <c r="F351" s="10"/>
      <c r="G351" s="9">
        <f>IF($A351="","",IF($D351="","⚠ montant manquant",IF($B351="","⚠ identité du client manquante",IF($E351="","⚠ mode de règlement manquant",IF(AND($C351&lt;&gt;"",COUNTIF(Factures!$B$2:$B$301,$C351)=0),"⚠ ce n° de facture n’existe pas dans l’onglet Factures","✓")))))</f>
      </c>
    </row>
    <row r="352">
      <c r="A352" s="12"/>
      <c r="B352" s="10"/>
      <c r="C352" s="10"/>
      <c r="D352" s="11"/>
      <c r="E352" s="10"/>
      <c r="F352" s="10"/>
      <c r="G352" s="9">
        <f>IF($A352="","",IF($D352="","⚠ montant manquant",IF($B352="","⚠ identité du client manquante",IF($E352="","⚠ mode de règlement manquant",IF(AND($C352&lt;&gt;"",COUNTIF(Factures!$B$2:$B$301,$C352)=0),"⚠ ce n° de facture n’existe pas dans l’onglet Factures","✓")))))</f>
      </c>
    </row>
    <row r="353">
      <c r="A353" s="12"/>
      <c r="B353" s="10"/>
      <c r="C353" s="10"/>
      <c r="D353" s="11"/>
      <c r="E353" s="10"/>
      <c r="F353" s="10"/>
      <c r="G353" s="9">
        <f>IF($A353="","",IF($D353="","⚠ montant manquant",IF($B353="","⚠ identité du client manquante",IF($E353="","⚠ mode de règlement manquant",IF(AND($C353&lt;&gt;"",COUNTIF(Factures!$B$2:$B$301,$C353)=0),"⚠ ce n° de facture n’existe pas dans l’onglet Factures","✓")))))</f>
      </c>
    </row>
    <row r="354">
      <c r="A354" s="12"/>
      <c r="B354" s="10"/>
      <c r="C354" s="10"/>
      <c r="D354" s="11"/>
      <c r="E354" s="10"/>
      <c r="F354" s="10"/>
      <c r="G354" s="9">
        <f>IF($A354="","",IF($D354="","⚠ montant manquant",IF($B354="","⚠ identité du client manquante",IF($E354="","⚠ mode de règlement manquant",IF(AND($C354&lt;&gt;"",COUNTIF(Factures!$B$2:$B$301,$C354)=0),"⚠ ce n° de facture n’existe pas dans l’onglet Factures","✓")))))</f>
      </c>
    </row>
    <row r="355">
      <c r="A355" s="12"/>
      <c r="B355" s="10"/>
      <c r="C355" s="10"/>
      <c r="D355" s="11"/>
      <c r="E355" s="10"/>
      <c r="F355" s="10"/>
      <c r="G355" s="9">
        <f>IF($A355="","",IF($D355="","⚠ montant manquant",IF($B355="","⚠ identité du client manquante",IF($E355="","⚠ mode de règlement manquant",IF(AND($C355&lt;&gt;"",COUNTIF(Factures!$B$2:$B$301,$C355)=0),"⚠ ce n° de facture n’existe pas dans l’onglet Factures","✓")))))</f>
      </c>
    </row>
    <row r="356">
      <c r="A356" s="12"/>
      <c r="B356" s="10"/>
      <c r="C356" s="10"/>
      <c r="D356" s="11"/>
      <c r="E356" s="10"/>
      <c r="F356" s="10"/>
      <c r="G356" s="9">
        <f>IF($A356="","",IF($D356="","⚠ montant manquant",IF($B356="","⚠ identité du client manquante",IF($E356="","⚠ mode de règlement manquant",IF(AND($C356&lt;&gt;"",COUNTIF(Factures!$B$2:$B$301,$C356)=0),"⚠ ce n° de facture n’existe pas dans l’onglet Factures","✓")))))</f>
      </c>
    </row>
    <row r="357">
      <c r="A357" s="12"/>
      <c r="B357" s="10"/>
      <c r="C357" s="10"/>
      <c r="D357" s="11"/>
      <c r="E357" s="10"/>
      <c r="F357" s="10"/>
      <c r="G357" s="9">
        <f>IF($A357="","",IF($D357="","⚠ montant manquant",IF($B357="","⚠ identité du client manquante",IF($E357="","⚠ mode de règlement manquant",IF(AND($C357&lt;&gt;"",COUNTIF(Factures!$B$2:$B$301,$C357)=0),"⚠ ce n° de facture n’existe pas dans l’onglet Factures","✓")))))</f>
      </c>
    </row>
    <row r="358">
      <c r="A358" s="12"/>
      <c r="B358" s="10"/>
      <c r="C358" s="10"/>
      <c r="D358" s="11"/>
      <c r="E358" s="10"/>
      <c r="F358" s="10"/>
      <c r="G358" s="9">
        <f>IF($A358="","",IF($D358="","⚠ montant manquant",IF($B358="","⚠ identité du client manquante",IF($E358="","⚠ mode de règlement manquant",IF(AND($C358&lt;&gt;"",COUNTIF(Factures!$B$2:$B$301,$C358)=0),"⚠ ce n° de facture n’existe pas dans l’onglet Factures","✓")))))</f>
      </c>
    </row>
    <row r="359">
      <c r="A359" s="12"/>
      <c r="B359" s="10"/>
      <c r="C359" s="10"/>
      <c r="D359" s="11"/>
      <c r="E359" s="10"/>
      <c r="F359" s="10"/>
      <c r="G359" s="9">
        <f>IF($A359="","",IF($D359="","⚠ montant manquant",IF($B359="","⚠ identité du client manquante",IF($E359="","⚠ mode de règlement manquant",IF(AND($C359&lt;&gt;"",COUNTIF(Factures!$B$2:$B$301,$C359)=0),"⚠ ce n° de facture n’existe pas dans l’onglet Factures","✓")))))</f>
      </c>
    </row>
    <row r="360">
      <c r="A360" s="12"/>
      <c r="B360" s="10"/>
      <c r="C360" s="10"/>
      <c r="D360" s="11"/>
      <c r="E360" s="10"/>
      <c r="F360" s="10"/>
      <c r="G360" s="9">
        <f>IF($A360="","",IF($D360="","⚠ montant manquant",IF($B360="","⚠ identité du client manquante",IF($E360="","⚠ mode de règlement manquant",IF(AND($C360&lt;&gt;"",COUNTIF(Factures!$B$2:$B$301,$C360)=0),"⚠ ce n° de facture n’existe pas dans l’onglet Factures","✓")))))</f>
      </c>
    </row>
    <row r="361">
      <c r="A361" s="12"/>
      <c r="B361" s="10"/>
      <c r="C361" s="10"/>
      <c r="D361" s="11"/>
      <c r="E361" s="10"/>
      <c r="F361" s="10"/>
      <c r="G361" s="9">
        <f>IF($A361="","",IF($D361="","⚠ montant manquant",IF($B361="","⚠ identité du client manquante",IF($E361="","⚠ mode de règlement manquant",IF(AND($C361&lt;&gt;"",COUNTIF(Factures!$B$2:$B$301,$C361)=0),"⚠ ce n° de facture n’existe pas dans l’onglet Factures","✓")))))</f>
      </c>
    </row>
    <row r="362">
      <c r="A362" s="12"/>
      <c r="B362" s="10"/>
      <c r="C362" s="10"/>
      <c r="D362" s="11"/>
      <c r="E362" s="10"/>
      <c r="F362" s="10"/>
      <c r="G362" s="9">
        <f>IF($A362="","",IF($D362="","⚠ montant manquant",IF($B362="","⚠ identité du client manquante",IF($E362="","⚠ mode de règlement manquant",IF(AND($C362&lt;&gt;"",COUNTIF(Factures!$B$2:$B$301,$C362)=0),"⚠ ce n° de facture n’existe pas dans l’onglet Factures","✓")))))</f>
      </c>
    </row>
    <row r="363">
      <c r="A363" s="12"/>
      <c r="B363" s="10"/>
      <c r="C363" s="10"/>
      <c r="D363" s="11"/>
      <c r="E363" s="10"/>
      <c r="F363" s="10"/>
      <c r="G363" s="9">
        <f>IF($A363="","",IF($D363="","⚠ montant manquant",IF($B363="","⚠ identité du client manquante",IF($E363="","⚠ mode de règlement manquant",IF(AND($C363&lt;&gt;"",COUNTIF(Factures!$B$2:$B$301,$C363)=0),"⚠ ce n° de facture n’existe pas dans l’onglet Factures","✓")))))</f>
      </c>
    </row>
    <row r="364">
      <c r="A364" s="12"/>
      <c r="B364" s="10"/>
      <c r="C364" s="10"/>
      <c r="D364" s="11"/>
      <c r="E364" s="10"/>
      <c r="F364" s="10"/>
      <c r="G364" s="9">
        <f>IF($A364="","",IF($D364="","⚠ montant manquant",IF($B364="","⚠ identité du client manquante",IF($E364="","⚠ mode de règlement manquant",IF(AND($C364&lt;&gt;"",COUNTIF(Factures!$B$2:$B$301,$C364)=0),"⚠ ce n° de facture n’existe pas dans l’onglet Factures","✓")))))</f>
      </c>
    </row>
    <row r="365">
      <c r="A365" s="12"/>
      <c r="B365" s="10"/>
      <c r="C365" s="10"/>
      <c r="D365" s="11"/>
      <c r="E365" s="10"/>
      <c r="F365" s="10"/>
      <c r="G365" s="9">
        <f>IF($A365="","",IF($D365="","⚠ montant manquant",IF($B365="","⚠ identité du client manquante",IF($E365="","⚠ mode de règlement manquant",IF(AND($C365&lt;&gt;"",COUNTIF(Factures!$B$2:$B$301,$C365)=0),"⚠ ce n° de facture n’existe pas dans l’onglet Factures","✓")))))</f>
      </c>
    </row>
    <row r="366">
      <c r="A366" s="12"/>
      <c r="B366" s="10"/>
      <c r="C366" s="10"/>
      <c r="D366" s="11"/>
      <c r="E366" s="10"/>
      <c r="F366" s="10"/>
      <c r="G366" s="9">
        <f>IF($A366="","",IF($D366="","⚠ montant manquant",IF($B366="","⚠ identité du client manquante",IF($E366="","⚠ mode de règlement manquant",IF(AND($C366&lt;&gt;"",COUNTIF(Factures!$B$2:$B$301,$C366)=0),"⚠ ce n° de facture n’existe pas dans l’onglet Factures","✓")))))</f>
      </c>
    </row>
    <row r="367">
      <c r="A367" s="12"/>
      <c r="B367" s="10"/>
      <c r="C367" s="10"/>
      <c r="D367" s="11"/>
      <c r="E367" s="10"/>
      <c r="F367" s="10"/>
      <c r="G367" s="9">
        <f>IF($A367="","",IF($D367="","⚠ montant manquant",IF($B367="","⚠ identité du client manquante",IF($E367="","⚠ mode de règlement manquant",IF(AND($C367&lt;&gt;"",COUNTIF(Factures!$B$2:$B$301,$C367)=0),"⚠ ce n° de facture n’existe pas dans l’onglet Factures","✓")))))</f>
      </c>
    </row>
    <row r="368">
      <c r="A368" s="12"/>
      <c r="B368" s="10"/>
      <c r="C368" s="10"/>
      <c r="D368" s="11"/>
      <c r="E368" s="10"/>
      <c r="F368" s="10"/>
      <c r="G368" s="9">
        <f>IF($A368="","",IF($D368="","⚠ montant manquant",IF($B368="","⚠ identité du client manquante",IF($E368="","⚠ mode de règlement manquant",IF(AND($C368&lt;&gt;"",COUNTIF(Factures!$B$2:$B$301,$C368)=0),"⚠ ce n° de facture n’existe pas dans l’onglet Factures","✓")))))</f>
      </c>
    </row>
    <row r="369">
      <c r="A369" s="12"/>
      <c r="B369" s="10"/>
      <c r="C369" s="10"/>
      <c r="D369" s="11"/>
      <c r="E369" s="10"/>
      <c r="F369" s="10"/>
      <c r="G369" s="9">
        <f>IF($A369="","",IF($D369="","⚠ montant manquant",IF($B369="","⚠ identité du client manquante",IF($E369="","⚠ mode de règlement manquant",IF(AND($C369&lt;&gt;"",COUNTIF(Factures!$B$2:$B$301,$C369)=0),"⚠ ce n° de facture n’existe pas dans l’onglet Factures","✓")))))</f>
      </c>
    </row>
    <row r="370">
      <c r="A370" s="12"/>
      <c r="B370" s="10"/>
      <c r="C370" s="10"/>
      <c r="D370" s="11"/>
      <c r="E370" s="10"/>
      <c r="F370" s="10"/>
      <c r="G370" s="9">
        <f>IF($A370="","",IF($D370="","⚠ montant manquant",IF($B370="","⚠ identité du client manquante",IF($E370="","⚠ mode de règlement manquant",IF(AND($C370&lt;&gt;"",COUNTIF(Factures!$B$2:$B$301,$C370)=0),"⚠ ce n° de facture n’existe pas dans l’onglet Factures","✓")))))</f>
      </c>
    </row>
    <row r="371">
      <c r="A371" s="12"/>
      <c r="B371" s="10"/>
      <c r="C371" s="10"/>
      <c r="D371" s="11"/>
      <c r="E371" s="10"/>
      <c r="F371" s="10"/>
      <c r="G371" s="9">
        <f>IF($A371="","",IF($D371="","⚠ montant manquant",IF($B371="","⚠ identité du client manquante",IF($E371="","⚠ mode de règlement manquant",IF(AND($C371&lt;&gt;"",COUNTIF(Factures!$B$2:$B$301,$C371)=0),"⚠ ce n° de facture n’existe pas dans l’onglet Factures","✓")))))</f>
      </c>
    </row>
    <row r="372">
      <c r="A372" s="12"/>
      <c r="B372" s="10"/>
      <c r="C372" s="10"/>
      <c r="D372" s="11"/>
      <c r="E372" s="10"/>
      <c r="F372" s="10"/>
      <c r="G372" s="9">
        <f>IF($A372="","",IF($D372="","⚠ montant manquant",IF($B372="","⚠ identité du client manquante",IF($E372="","⚠ mode de règlement manquant",IF(AND($C372&lt;&gt;"",COUNTIF(Factures!$B$2:$B$301,$C372)=0),"⚠ ce n° de facture n’existe pas dans l’onglet Factures","✓")))))</f>
      </c>
    </row>
    <row r="373">
      <c r="A373" s="12"/>
      <c r="B373" s="10"/>
      <c r="C373" s="10"/>
      <c r="D373" s="11"/>
      <c r="E373" s="10"/>
      <c r="F373" s="10"/>
      <c r="G373" s="9">
        <f>IF($A373="","",IF($D373="","⚠ montant manquant",IF($B373="","⚠ identité du client manquante",IF($E373="","⚠ mode de règlement manquant",IF(AND($C373&lt;&gt;"",COUNTIF(Factures!$B$2:$B$301,$C373)=0),"⚠ ce n° de facture n’existe pas dans l’onglet Factures","✓")))))</f>
      </c>
    </row>
    <row r="374">
      <c r="A374" s="12"/>
      <c r="B374" s="10"/>
      <c r="C374" s="10"/>
      <c r="D374" s="11"/>
      <c r="E374" s="10"/>
      <c r="F374" s="10"/>
      <c r="G374" s="9">
        <f>IF($A374="","",IF($D374="","⚠ montant manquant",IF($B374="","⚠ identité du client manquante",IF($E374="","⚠ mode de règlement manquant",IF(AND($C374&lt;&gt;"",COUNTIF(Factures!$B$2:$B$301,$C374)=0),"⚠ ce n° de facture n’existe pas dans l’onglet Factures","✓")))))</f>
      </c>
    </row>
    <row r="375">
      <c r="A375" s="12"/>
      <c r="B375" s="10"/>
      <c r="C375" s="10"/>
      <c r="D375" s="11"/>
      <c r="E375" s="10"/>
      <c r="F375" s="10"/>
      <c r="G375" s="9">
        <f>IF($A375="","",IF($D375="","⚠ montant manquant",IF($B375="","⚠ identité du client manquante",IF($E375="","⚠ mode de règlement manquant",IF(AND($C375&lt;&gt;"",COUNTIF(Factures!$B$2:$B$301,$C375)=0),"⚠ ce n° de facture n’existe pas dans l’onglet Factures","✓")))))</f>
      </c>
    </row>
    <row r="376">
      <c r="A376" s="12"/>
      <c r="B376" s="10"/>
      <c r="C376" s="10"/>
      <c r="D376" s="11"/>
      <c r="E376" s="10"/>
      <c r="F376" s="10"/>
      <c r="G376" s="9">
        <f>IF($A376="","",IF($D376="","⚠ montant manquant",IF($B376="","⚠ identité du client manquante",IF($E376="","⚠ mode de règlement manquant",IF(AND($C376&lt;&gt;"",COUNTIF(Factures!$B$2:$B$301,$C376)=0),"⚠ ce n° de facture n’existe pas dans l’onglet Factures","✓")))))</f>
      </c>
    </row>
    <row r="377">
      <c r="A377" s="12"/>
      <c r="B377" s="10"/>
      <c r="C377" s="10"/>
      <c r="D377" s="11"/>
      <c r="E377" s="10"/>
      <c r="F377" s="10"/>
      <c r="G377" s="9">
        <f>IF($A377="","",IF($D377="","⚠ montant manquant",IF($B377="","⚠ identité du client manquante",IF($E377="","⚠ mode de règlement manquant",IF(AND($C377&lt;&gt;"",COUNTIF(Factures!$B$2:$B$301,$C377)=0),"⚠ ce n° de facture n’existe pas dans l’onglet Factures","✓")))))</f>
      </c>
    </row>
    <row r="378">
      <c r="A378" s="12"/>
      <c r="B378" s="10"/>
      <c r="C378" s="10"/>
      <c r="D378" s="11"/>
      <c r="E378" s="10"/>
      <c r="F378" s="10"/>
      <c r="G378" s="9">
        <f>IF($A378="","",IF($D378="","⚠ montant manquant",IF($B378="","⚠ identité du client manquante",IF($E378="","⚠ mode de règlement manquant",IF(AND($C378&lt;&gt;"",COUNTIF(Factures!$B$2:$B$301,$C378)=0),"⚠ ce n° de facture n’existe pas dans l’onglet Factures","✓")))))</f>
      </c>
    </row>
    <row r="379">
      <c r="A379" s="12"/>
      <c r="B379" s="10"/>
      <c r="C379" s="10"/>
      <c r="D379" s="11"/>
      <c r="E379" s="10"/>
      <c r="F379" s="10"/>
      <c r="G379" s="9">
        <f>IF($A379="","",IF($D379="","⚠ montant manquant",IF($B379="","⚠ identité du client manquante",IF($E379="","⚠ mode de règlement manquant",IF(AND($C379&lt;&gt;"",COUNTIF(Factures!$B$2:$B$301,$C379)=0),"⚠ ce n° de facture n’existe pas dans l’onglet Factures","✓")))))</f>
      </c>
    </row>
    <row r="380">
      <c r="A380" s="12"/>
      <c r="B380" s="10"/>
      <c r="C380" s="10"/>
      <c r="D380" s="11"/>
      <c r="E380" s="10"/>
      <c r="F380" s="10"/>
      <c r="G380" s="9">
        <f>IF($A380="","",IF($D380="","⚠ montant manquant",IF($B380="","⚠ identité du client manquante",IF($E380="","⚠ mode de règlement manquant",IF(AND($C380&lt;&gt;"",COUNTIF(Factures!$B$2:$B$301,$C380)=0),"⚠ ce n° de facture n’existe pas dans l’onglet Factures","✓")))))</f>
      </c>
    </row>
    <row r="381">
      <c r="A381" s="12"/>
      <c r="B381" s="10"/>
      <c r="C381" s="10"/>
      <c r="D381" s="11"/>
      <c r="E381" s="10"/>
      <c r="F381" s="10"/>
      <c r="G381" s="9">
        <f>IF($A381="","",IF($D381="","⚠ montant manquant",IF($B381="","⚠ identité du client manquante",IF($E381="","⚠ mode de règlement manquant",IF(AND($C381&lt;&gt;"",COUNTIF(Factures!$B$2:$B$301,$C381)=0),"⚠ ce n° de facture n’existe pas dans l’onglet Factures","✓")))))</f>
      </c>
    </row>
    <row r="382">
      <c r="A382" s="12"/>
      <c r="B382" s="10"/>
      <c r="C382" s="10"/>
      <c r="D382" s="11"/>
      <c r="E382" s="10"/>
      <c r="F382" s="10"/>
      <c r="G382" s="9">
        <f>IF($A382="","",IF($D382="","⚠ montant manquant",IF($B382="","⚠ identité du client manquante",IF($E382="","⚠ mode de règlement manquant",IF(AND($C382&lt;&gt;"",COUNTIF(Factures!$B$2:$B$301,$C382)=0),"⚠ ce n° de facture n’existe pas dans l’onglet Factures","✓")))))</f>
      </c>
    </row>
    <row r="383">
      <c r="A383" s="12"/>
      <c r="B383" s="10"/>
      <c r="C383" s="10"/>
      <c r="D383" s="11"/>
      <c r="E383" s="10"/>
      <c r="F383" s="10"/>
      <c r="G383" s="9">
        <f>IF($A383="","",IF($D383="","⚠ montant manquant",IF($B383="","⚠ identité du client manquante",IF($E383="","⚠ mode de règlement manquant",IF(AND($C383&lt;&gt;"",COUNTIF(Factures!$B$2:$B$301,$C383)=0),"⚠ ce n° de facture n’existe pas dans l’onglet Factures","✓")))))</f>
      </c>
    </row>
    <row r="384">
      <c r="A384" s="12"/>
      <c r="B384" s="10"/>
      <c r="C384" s="10"/>
      <c r="D384" s="11"/>
      <c r="E384" s="10"/>
      <c r="F384" s="10"/>
      <c r="G384" s="9">
        <f>IF($A384="","",IF($D384="","⚠ montant manquant",IF($B384="","⚠ identité du client manquante",IF($E384="","⚠ mode de règlement manquant",IF(AND($C384&lt;&gt;"",COUNTIF(Factures!$B$2:$B$301,$C384)=0),"⚠ ce n° de facture n’existe pas dans l’onglet Factures","✓")))))</f>
      </c>
    </row>
    <row r="385">
      <c r="A385" s="12"/>
      <c r="B385" s="10"/>
      <c r="C385" s="10"/>
      <c r="D385" s="11"/>
      <c r="E385" s="10"/>
      <c r="F385" s="10"/>
      <c r="G385" s="9">
        <f>IF($A385="","",IF($D385="","⚠ montant manquant",IF($B385="","⚠ identité du client manquante",IF($E385="","⚠ mode de règlement manquant",IF(AND($C385&lt;&gt;"",COUNTIF(Factures!$B$2:$B$301,$C385)=0),"⚠ ce n° de facture n’existe pas dans l’onglet Factures","✓")))))</f>
      </c>
    </row>
    <row r="386">
      <c r="A386" s="12"/>
      <c r="B386" s="10"/>
      <c r="C386" s="10"/>
      <c r="D386" s="11"/>
      <c r="E386" s="10"/>
      <c r="F386" s="10"/>
      <c r="G386" s="9">
        <f>IF($A386="","",IF($D386="","⚠ montant manquant",IF($B386="","⚠ identité du client manquante",IF($E386="","⚠ mode de règlement manquant",IF(AND($C386&lt;&gt;"",COUNTIF(Factures!$B$2:$B$301,$C386)=0),"⚠ ce n° de facture n’existe pas dans l’onglet Factures","✓")))))</f>
      </c>
    </row>
    <row r="387">
      <c r="A387" s="12"/>
      <c r="B387" s="10"/>
      <c r="C387" s="10"/>
      <c r="D387" s="11"/>
      <c r="E387" s="10"/>
      <c r="F387" s="10"/>
      <c r="G387" s="9">
        <f>IF($A387="","",IF($D387="","⚠ montant manquant",IF($B387="","⚠ identité du client manquante",IF($E387="","⚠ mode de règlement manquant",IF(AND($C387&lt;&gt;"",COUNTIF(Factures!$B$2:$B$301,$C387)=0),"⚠ ce n° de facture n’existe pas dans l’onglet Factures","✓")))))</f>
      </c>
    </row>
    <row r="388">
      <c r="A388" s="12"/>
      <c r="B388" s="10"/>
      <c r="C388" s="10"/>
      <c r="D388" s="11"/>
      <c r="E388" s="10"/>
      <c r="F388" s="10"/>
      <c r="G388" s="9">
        <f>IF($A388="","",IF($D388="","⚠ montant manquant",IF($B388="","⚠ identité du client manquante",IF($E388="","⚠ mode de règlement manquant",IF(AND($C388&lt;&gt;"",COUNTIF(Factures!$B$2:$B$301,$C388)=0),"⚠ ce n° de facture n’existe pas dans l’onglet Factures","✓")))))</f>
      </c>
    </row>
    <row r="389">
      <c r="A389" s="12"/>
      <c r="B389" s="10"/>
      <c r="C389" s="10"/>
      <c r="D389" s="11"/>
      <c r="E389" s="10"/>
      <c r="F389" s="10"/>
      <c r="G389" s="9">
        <f>IF($A389="","",IF($D389="","⚠ montant manquant",IF($B389="","⚠ identité du client manquante",IF($E389="","⚠ mode de règlement manquant",IF(AND($C389&lt;&gt;"",COUNTIF(Factures!$B$2:$B$301,$C389)=0),"⚠ ce n° de facture n’existe pas dans l’onglet Factures","✓")))))</f>
      </c>
    </row>
    <row r="390">
      <c r="A390" s="12"/>
      <c r="B390" s="10"/>
      <c r="C390" s="10"/>
      <c r="D390" s="11"/>
      <c r="E390" s="10"/>
      <c r="F390" s="10"/>
      <c r="G390" s="9">
        <f>IF($A390="","",IF($D390="","⚠ montant manquant",IF($B390="","⚠ identité du client manquante",IF($E390="","⚠ mode de règlement manquant",IF(AND($C390&lt;&gt;"",COUNTIF(Factures!$B$2:$B$301,$C390)=0),"⚠ ce n° de facture n’existe pas dans l’onglet Factures","✓")))))</f>
      </c>
    </row>
    <row r="391">
      <c r="A391" s="12"/>
      <c r="B391" s="10"/>
      <c r="C391" s="10"/>
      <c r="D391" s="11"/>
      <c r="E391" s="10"/>
      <c r="F391" s="10"/>
      <c r="G391" s="9">
        <f>IF($A391="","",IF($D391="","⚠ montant manquant",IF($B391="","⚠ identité du client manquante",IF($E391="","⚠ mode de règlement manquant",IF(AND($C391&lt;&gt;"",COUNTIF(Factures!$B$2:$B$301,$C391)=0),"⚠ ce n° de facture n’existe pas dans l’onglet Factures","✓")))))</f>
      </c>
    </row>
    <row r="392">
      <c r="A392" s="12"/>
      <c r="B392" s="10"/>
      <c r="C392" s="10"/>
      <c r="D392" s="11"/>
      <c r="E392" s="10"/>
      <c r="F392" s="10"/>
      <c r="G392" s="9">
        <f>IF($A392="","",IF($D392="","⚠ montant manquant",IF($B392="","⚠ identité du client manquante",IF($E392="","⚠ mode de règlement manquant",IF(AND($C392&lt;&gt;"",COUNTIF(Factures!$B$2:$B$301,$C392)=0),"⚠ ce n° de facture n’existe pas dans l’onglet Factures","✓")))))</f>
      </c>
    </row>
    <row r="393">
      <c r="A393" s="12"/>
      <c r="B393" s="10"/>
      <c r="C393" s="10"/>
      <c r="D393" s="11"/>
      <c r="E393" s="10"/>
      <c r="F393" s="10"/>
      <c r="G393" s="9">
        <f>IF($A393="","",IF($D393="","⚠ montant manquant",IF($B393="","⚠ identité du client manquante",IF($E393="","⚠ mode de règlement manquant",IF(AND($C393&lt;&gt;"",COUNTIF(Factures!$B$2:$B$301,$C393)=0),"⚠ ce n° de facture n’existe pas dans l’onglet Factures","✓")))))</f>
      </c>
    </row>
    <row r="394">
      <c r="A394" s="12"/>
      <c r="B394" s="10"/>
      <c r="C394" s="10"/>
      <c r="D394" s="11"/>
      <c r="E394" s="10"/>
      <c r="F394" s="10"/>
      <c r="G394" s="9">
        <f>IF($A394="","",IF($D394="","⚠ montant manquant",IF($B394="","⚠ identité du client manquante",IF($E394="","⚠ mode de règlement manquant",IF(AND($C394&lt;&gt;"",COUNTIF(Factures!$B$2:$B$301,$C394)=0),"⚠ ce n° de facture n’existe pas dans l’onglet Factures","✓")))))</f>
      </c>
    </row>
    <row r="395">
      <c r="A395" s="12"/>
      <c r="B395" s="10"/>
      <c r="C395" s="10"/>
      <c r="D395" s="11"/>
      <c r="E395" s="10"/>
      <c r="F395" s="10"/>
      <c r="G395" s="9">
        <f>IF($A395="","",IF($D395="","⚠ montant manquant",IF($B395="","⚠ identité du client manquante",IF($E395="","⚠ mode de règlement manquant",IF(AND($C395&lt;&gt;"",COUNTIF(Factures!$B$2:$B$301,$C395)=0),"⚠ ce n° de facture n’existe pas dans l’onglet Factures","✓")))))</f>
      </c>
    </row>
    <row r="396">
      <c r="A396" s="12"/>
      <c r="B396" s="10"/>
      <c r="C396" s="10"/>
      <c r="D396" s="11"/>
      <c r="E396" s="10"/>
      <c r="F396" s="10"/>
      <c r="G396" s="9">
        <f>IF($A396="","",IF($D396="","⚠ montant manquant",IF($B396="","⚠ identité du client manquante",IF($E396="","⚠ mode de règlement manquant",IF(AND($C396&lt;&gt;"",COUNTIF(Factures!$B$2:$B$301,$C396)=0),"⚠ ce n° de facture n’existe pas dans l’onglet Factures","✓")))))</f>
      </c>
    </row>
    <row r="397">
      <c r="A397" s="12"/>
      <c r="B397" s="10"/>
      <c r="C397" s="10"/>
      <c r="D397" s="11"/>
      <c r="E397" s="10"/>
      <c r="F397" s="10"/>
      <c r="G397" s="9">
        <f>IF($A397="","",IF($D397="","⚠ montant manquant",IF($B397="","⚠ identité du client manquante",IF($E397="","⚠ mode de règlement manquant",IF(AND($C397&lt;&gt;"",COUNTIF(Factures!$B$2:$B$301,$C397)=0),"⚠ ce n° de facture n’existe pas dans l’onglet Factures","✓")))))</f>
      </c>
    </row>
    <row r="398">
      <c r="A398" s="12"/>
      <c r="B398" s="10"/>
      <c r="C398" s="10"/>
      <c r="D398" s="11"/>
      <c r="E398" s="10"/>
      <c r="F398" s="10"/>
      <c r="G398" s="9">
        <f>IF($A398="","",IF($D398="","⚠ montant manquant",IF($B398="","⚠ identité du client manquante",IF($E398="","⚠ mode de règlement manquant",IF(AND($C398&lt;&gt;"",COUNTIF(Factures!$B$2:$B$301,$C398)=0),"⚠ ce n° de facture n’existe pas dans l’onglet Factures","✓")))))</f>
      </c>
    </row>
    <row r="399">
      <c r="A399" s="12"/>
      <c r="B399" s="10"/>
      <c r="C399" s="10"/>
      <c r="D399" s="11"/>
      <c r="E399" s="10"/>
      <c r="F399" s="10"/>
      <c r="G399" s="9">
        <f>IF($A399="","",IF($D399="","⚠ montant manquant",IF($B399="","⚠ identité du client manquante",IF($E399="","⚠ mode de règlement manquant",IF(AND($C399&lt;&gt;"",COUNTIF(Factures!$B$2:$B$301,$C399)=0),"⚠ ce n° de facture n’existe pas dans l’onglet Factures","✓")))))</f>
      </c>
    </row>
    <row r="400">
      <c r="A400" s="12"/>
      <c r="B400" s="10"/>
      <c r="C400" s="10"/>
      <c r="D400" s="11"/>
      <c r="E400" s="10"/>
      <c r="F400" s="10"/>
      <c r="G400" s="9">
        <f>IF($A400="","",IF($D400="","⚠ montant manquant",IF($B400="","⚠ identité du client manquante",IF($E400="","⚠ mode de règlement manquant",IF(AND($C400&lt;&gt;"",COUNTIF(Factures!$B$2:$B$301,$C400)=0),"⚠ ce n° de facture n’existe pas dans l’onglet Factures","✓")))))</f>
      </c>
    </row>
    <row r="401">
      <c r="A401" s="12"/>
      <c r="B401" s="10"/>
      <c r="C401" s="10"/>
      <c r="D401" s="11"/>
      <c r="E401" s="10"/>
      <c r="F401" s="10"/>
      <c r="G401" s="9">
        <f>IF($A401="","",IF($D401="","⚠ montant manquant",IF($B401="","⚠ identité du client manquante",IF($E401="","⚠ mode de règlement manquant",IF(AND($C401&lt;&gt;"",COUNTIF(Factures!$B$2:$B$301,$C401)=0),"⚠ ce n° de facture n’existe pas dans l’onglet Factures","✓")))))</f>
      </c>
    </row>
    <row r="402">
      <c r="A402" s="16" t="inlineStr">
        <is>
          <t xml:space="preserve">Total encaissé</t>
        </is>
      </c>
      <c r="D402" s="17">
        <f>SUM($D$2:$D$401)</f>
      </c>
    </row>
  </sheetData>
  <dataValidations count="2">
    <dataValidation type="list" allowBlank="1" showInputMessage="1" showErrorMessage="0" sqref="E2:E401">
      <formula1>"Liquide,Virement,PayPal,Chèque,Carte bancaire,Autre"</formula1>
    </dataValidation>
    <dataValidation type="list" allowBlank="1" showInputMessage="1" showErrorMessage="0" sqref="F2:F401">
      <formula1>"Arrhes,Solde,Paiement complet,Vente de produit,Autre"</formula1>
    </dataValidation>
  </dataValidations>
</worksheet>
</file>

<file path=xl/worksheets/sheet6.xml><?xml version="1.0" encoding="utf-8"?>
<worksheet xmlns="http://schemas.openxmlformats.org/spreadsheetml/2006/main">
  <dimension ref="A1:E40"/>
  <sheetViews>
    <sheetView workbookViewId="0"/>
  </sheetViews>
  <sheetFormatPr defaultRowHeight="15"/>
  <cols>
    <col min="1" max="1" width="46" customWidth="1"/>
    <col min="2" max="2" width="30" customWidth="1"/>
    <col min="3" max="3" width="22" customWidth="1"/>
    <col min="4" max="4" width="20" customWidth="1"/>
    <col min="5" max="5" width="32" customWidth="1"/>
  </cols>
  <sheetData>
    <row r="1">
      <c r="A1" s="2">
        <f>"Récap "&amp;'Paramètres'!$B$13</f>
      </c>
    </row>
    <row r="2">
      <c r="A2" s="3" t="inlineStr">
        <is>
          <t xml:space="preserve">Rien à saisir dans cet onglet : tout se calcule depuis Factures et Recettes.</t>
        </is>
      </c>
    </row>
    <row r="4" ht="30" customHeight="1">
      <c r="A4" s="4" t="inlineStr">
        <is>
          <t xml:space="preserve">Mois</t>
        </is>
      </c>
      <c r="B4" s="4" t="inlineStr">
        <is>
          <t xml:space="preserve">Recettes encaissées</t>
        </is>
      </c>
      <c r="C4" s="4" t="inlineStr">
        <is>
          <t xml:space="preserve">dont espèces</t>
        </is>
      </c>
      <c r="D4" s="4" t="inlineStr">
        <is>
          <t xml:space="preserve">Factures émises</t>
        </is>
      </c>
      <c r="E4" s="4" t="inlineStr">
        <is>
          <t xml:space="preserve">Facturé TTC (hors annulées)</t>
        </is>
      </c>
    </row>
    <row r="5">
      <c r="A5" s="5" t="inlineStr">
        <is>
          <t xml:space="preserve">Janvier</t>
        </is>
      </c>
      <c r="B5" s="8">
        <f>SUMIFS(Recettes!$D$2:$D$401,Recettes!$A$2:$A$401,"&gt;="&amp;DATE('Paramètres'!$B$13,1,1),Recettes!$A$2:$A$401,"&lt;="&amp;EOMONTH(DATE('Paramètres'!$B$13,1,1),0))</f>
      </c>
      <c r="C5" s="8">
        <f>SUMIFS(Recettes!$D$2:$D$401,Recettes!$A$2:$A$401,"&gt;="&amp;DATE('Paramètres'!$B$13,1,1),Recettes!$A$2:$A$401,"&lt;="&amp;EOMONTH(DATE('Paramètres'!$B$13,1,1),0),Recettes!$E$2:$E$401,"Liquide")</f>
      </c>
      <c r="D5" s="18">
        <f>COUNTIFS(Factures!$C$2:$C$301,"&gt;="&amp;DATE('Paramètres'!$B$13,1,1),Factures!$C$2:$C$301,"&lt;="&amp;EOMONTH(DATE('Paramètres'!$B$13,1,1),0),Factures!$P$2:$P$301,"&lt;&gt;Annulée")</f>
      </c>
      <c r="E5" s="8">
        <f>SUMIFS(Factures!$M$2:$M$301,Factures!$C$2:$C$301,"&gt;="&amp;DATE('Paramètres'!$B$13,1,1),Factures!$C$2:$C$301,"&lt;="&amp;EOMONTH(DATE('Paramètres'!$B$13,1,1),0),Factures!$P$2:$P$301,"&lt;&gt;Annulée")</f>
      </c>
    </row>
    <row r="6">
      <c r="A6" s="5" t="inlineStr">
        <is>
          <t xml:space="preserve">Février</t>
        </is>
      </c>
      <c r="B6" s="8">
        <f>SUMIFS(Recettes!$D$2:$D$401,Recettes!$A$2:$A$401,"&gt;="&amp;DATE('Paramètres'!$B$13,2,1),Recettes!$A$2:$A$401,"&lt;="&amp;EOMONTH(DATE('Paramètres'!$B$13,2,1),0))</f>
      </c>
      <c r="C6" s="8">
        <f>SUMIFS(Recettes!$D$2:$D$401,Recettes!$A$2:$A$401,"&gt;="&amp;DATE('Paramètres'!$B$13,2,1),Recettes!$A$2:$A$401,"&lt;="&amp;EOMONTH(DATE('Paramètres'!$B$13,2,1),0),Recettes!$E$2:$E$401,"Liquide")</f>
      </c>
      <c r="D6" s="18">
        <f>COUNTIFS(Factures!$C$2:$C$301,"&gt;="&amp;DATE('Paramètres'!$B$13,2,1),Factures!$C$2:$C$301,"&lt;="&amp;EOMONTH(DATE('Paramètres'!$B$13,2,1),0),Factures!$P$2:$P$301,"&lt;&gt;Annulée")</f>
      </c>
      <c r="E6" s="8">
        <f>SUMIFS(Factures!$M$2:$M$301,Factures!$C$2:$C$301,"&gt;="&amp;DATE('Paramètres'!$B$13,2,1),Factures!$C$2:$C$301,"&lt;="&amp;EOMONTH(DATE('Paramètres'!$B$13,2,1),0),Factures!$P$2:$P$301,"&lt;&gt;Annulée")</f>
      </c>
    </row>
    <row r="7">
      <c r="A7" s="5" t="inlineStr">
        <is>
          <t xml:space="preserve">Mars</t>
        </is>
      </c>
      <c r="B7" s="8">
        <f>SUMIFS(Recettes!$D$2:$D$401,Recettes!$A$2:$A$401,"&gt;="&amp;DATE('Paramètres'!$B$13,3,1),Recettes!$A$2:$A$401,"&lt;="&amp;EOMONTH(DATE('Paramètres'!$B$13,3,1),0))</f>
      </c>
      <c r="C7" s="8">
        <f>SUMIFS(Recettes!$D$2:$D$401,Recettes!$A$2:$A$401,"&gt;="&amp;DATE('Paramètres'!$B$13,3,1),Recettes!$A$2:$A$401,"&lt;="&amp;EOMONTH(DATE('Paramètres'!$B$13,3,1),0),Recettes!$E$2:$E$401,"Liquide")</f>
      </c>
      <c r="D7" s="18">
        <f>COUNTIFS(Factures!$C$2:$C$301,"&gt;="&amp;DATE('Paramètres'!$B$13,3,1),Factures!$C$2:$C$301,"&lt;="&amp;EOMONTH(DATE('Paramètres'!$B$13,3,1),0),Factures!$P$2:$P$301,"&lt;&gt;Annulée")</f>
      </c>
      <c r="E7" s="8">
        <f>SUMIFS(Factures!$M$2:$M$301,Factures!$C$2:$C$301,"&gt;="&amp;DATE('Paramètres'!$B$13,3,1),Factures!$C$2:$C$301,"&lt;="&amp;EOMONTH(DATE('Paramètres'!$B$13,3,1),0),Factures!$P$2:$P$301,"&lt;&gt;Annulée")</f>
      </c>
    </row>
    <row r="8">
      <c r="A8" s="5" t="inlineStr">
        <is>
          <t xml:space="preserve">Avril</t>
        </is>
      </c>
      <c r="B8" s="8">
        <f>SUMIFS(Recettes!$D$2:$D$401,Recettes!$A$2:$A$401,"&gt;="&amp;DATE('Paramètres'!$B$13,4,1),Recettes!$A$2:$A$401,"&lt;="&amp;EOMONTH(DATE('Paramètres'!$B$13,4,1),0))</f>
      </c>
      <c r="C8" s="8">
        <f>SUMIFS(Recettes!$D$2:$D$401,Recettes!$A$2:$A$401,"&gt;="&amp;DATE('Paramètres'!$B$13,4,1),Recettes!$A$2:$A$401,"&lt;="&amp;EOMONTH(DATE('Paramètres'!$B$13,4,1),0),Recettes!$E$2:$E$401,"Liquide")</f>
      </c>
      <c r="D8" s="18">
        <f>COUNTIFS(Factures!$C$2:$C$301,"&gt;="&amp;DATE('Paramètres'!$B$13,4,1),Factures!$C$2:$C$301,"&lt;="&amp;EOMONTH(DATE('Paramètres'!$B$13,4,1),0),Factures!$P$2:$P$301,"&lt;&gt;Annulée")</f>
      </c>
      <c r="E8" s="8">
        <f>SUMIFS(Factures!$M$2:$M$301,Factures!$C$2:$C$301,"&gt;="&amp;DATE('Paramètres'!$B$13,4,1),Factures!$C$2:$C$301,"&lt;="&amp;EOMONTH(DATE('Paramètres'!$B$13,4,1),0),Factures!$P$2:$P$301,"&lt;&gt;Annulée")</f>
      </c>
    </row>
    <row r="9">
      <c r="A9" s="5" t="inlineStr">
        <is>
          <t xml:space="preserve">Mai</t>
        </is>
      </c>
      <c r="B9" s="8">
        <f>SUMIFS(Recettes!$D$2:$D$401,Recettes!$A$2:$A$401,"&gt;="&amp;DATE('Paramètres'!$B$13,5,1),Recettes!$A$2:$A$401,"&lt;="&amp;EOMONTH(DATE('Paramètres'!$B$13,5,1),0))</f>
      </c>
      <c r="C9" s="8">
        <f>SUMIFS(Recettes!$D$2:$D$401,Recettes!$A$2:$A$401,"&gt;="&amp;DATE('Paramètres'!$B$13,5,1),Recettes!$A$2:$A$401,"&lt;="&amp;EOMONTH(DATE('Paramètres'!$B$13,5,1),0),Recettes!$E$2:$E$401,"Liquide")</f>
      </c>
      <c r="D9" s="18">
        <f>COUNTIFS(Factures!$C$2:$C$301,"&gt;="&amp;DATE('Paramètres'!$B$13,5,1),Factures!$C$2:$C$301,"&lt;="&amp;EOMONTH(DATE('Paramètres'!$B$13,5,1),0),Factures!$P$2:$P$301,"&lt;&gt;Annulée")</f>
      </c>
      <c r="E9" s="8">
        <f>SUMIFS(Factures!$M$2:$M$301,Factures!$C$2:$C$301,"&gt;="&amp;DATE('Paramètres'!$B$13,5,1),Factures!$C$2:$C$301,"&lt;="&amp;EOMONTH(DATE('Paramètres'!$B$13,5,1),0),Factures!$P$2:$P$301,"&lt;&gt;Annulée")</f>
      </c>
    </row>
    <row r="10">
      <c r="A10" s="5" t="inlineStr">
        <is>
          <t xml:space="preserve">Juin</t>
        </is>
      </c>
      <c r="B10" s="8">
        <f>SUMIFS(Recettes!$D$2:$D$401,Recettes!$A$2:$A$401,"&gt;="&amp;DATE('Paramètres'!$B$13,6,1),Recettes!$A$2:$A$401,"&lt;="&amp;EOMONTH(DATE('Paramètres'!$B$13,6,1),0))</f>
      </c>
      <c r="C10" s="8">
        <f>SUMIFS(Recettes!$D$2:$D$401,Recettes!$A$2:$A$401,"&gt;="&amp;DATE('Paramètres'!$B$13,6,1),Recettes!$A$2:$A$401,"&lt;="&amp;EOMONTH(DATE('Paramètres'!$B$13,6,1),0),Recettes!$E$2:$E$401,"Liquide")</f>
      </c>
      <c r="D10" s="18">
        <f>COUNTIFS(Factures!$C$2:$C$301,"&gt;="&amp;DATE('Paramètres'!$B$13,6,1),Factures!$C$2:$C$301,"&lt;="&amp;EOMONTH(DATE('Paramètres'!$B$13,6,1),0),Factures!$P$2:$P$301,"&lt;&gt;Annulée")</f>
      </c>
      <c r="E10" s="8">
        <f>SUMIFS(Factures!$M$2:$M$301,Factures!$C$2:$C$301,"&gt;="&amp;DATE('Paramètres'!$B$13,6,1),Factures!$C$2:$C$301,"&lt;="&amp;EOMONTH(DATE('Paramètres'!$B$13,6,1),0),Factures!$P$2:$P$301,"&lt;&gt;Annulée")</f>
      </c>
    </row>
    <row r="11">
      <c r="A11" s="5" t="inlineStr">
        <is>
          <t xml:space="preserve">Juillet</t>
        </is>
      </c>
      <c r="B11" s="8">
        <f>SUMIFS(Recettes!$D$2:$D$401,Recettes!$A$2:$A$401,"&gt;="&amp;DATE('Paramètres'!$B$13,7,1),Recettes!$A$2:$A$401,"&lt;="&amp;EOMONTH(DATE('Paramètres'!$B$13,7,1),0))</f>
      </c>
      <c r="C11" s="8">
        <f>SUMIFS(Recettes!$D$2:$D$401,Recettes!$A$2:$A$401,"&gt;="&amp;DATE('Paramètres'!$B$13,7,1),Recettes!$A$2:$A$401,"&lt;="&amp;EOMONTH(DATE('Paramètres'!$B$13,7,1),0),Recettes!$E$2:$E$401,"Liquide")</f>
      </c>
      <c r="D11" s="18">
        <f>COUNTIFS(Factures!$C$2:$C$301,"&gt;="&amp;DATE('Paramètres'!$B$13,7,1),Factures!$C$2:$C$301,"&lt;="&amp;EOMONTH(DATE('Paramètres'!$B$13,7,1),0),Factures!$P$2:$P$301,"&lt;&gt;Annulée")</f>
      </c>
      <c r="E11" s="8">
        <f>SUMIFS(Factures!$M$2:$M$301,Factures!$C$2:$C$301,"&gt;="&amp;DATE('Paramètres'!$B$13,7,1),Factures!$C$2:$C$301,"&lt;="&amp;EOMONTH(DATE('Paramètres'!$B$13,7,1),0),Factures!$P$2:$P$301,"&lt;&gt;Annulée")</f>
      </c>
    </row>
    <row r="12">
      <c r="A12" s="5" t="inlineStr">
        <is>
          <t xml:space="preserve">Août</t>
        </is>
      </c>
      <c r="B12" s="8">
        <f>SUMIFS(Recettes!$D$2:$D$401,Recettes!$A$2:$A$401,"&gt;="&amp;DATE('Paramètres'!$B$13,8,1),Recettes!$A$2:$A$401,"&lt;="&amp;EOMONTH(DATE('Paramètres'!$B$13,8,1),0))</f>
      </c>
      <c r="C12" s="8">
        <f>SUMIFS(Recettes!$D$2:$D$401,Recettes!$A$2:$A$401,"&gt;="&amp;DATE('Paramètres'!$B$13,8,1),Recettes!$A$2:$A$401,"&lt;="&amp;EOMONTH(DATE('Paramètres'!$B$13,8,1),0),Recettes!$E$2:$E$401,"Liquide")</f>
      </c>
      <c r="D12" s="18">
        <f>COUNTIFS(Factures!$C$2:$C$301,"&gt;="&amp;DATE('Paramètres'!$B$13,8,1),Factures!$C$2:$C$301,"&lt;="&amp;EOMONTH(DATE('Paramètres'!$B$13,8,1),0),Factures!$P$2:$P$301,"&lt;&gt;Annulée")</f>
      </c>
      <c r="E12" s="8">
        <f>SUMIFS(Factures!$M$2:$M$301,Factures!$C$2:$C$301,"&gt;="&amp;DATE('Paramètres'!$B$13,8,1),Factures!$C$2:$C$301,"&lt;="&amp;EOMONTH(DATE('Paramètres'!$B$13,8,1),0),Factures!$P$2:$P$301,"&lt;&gt;Annulée")</f>
      </c>
    </row>
    <row r="13">
      <c r="A13" s="5" t="inlineStr">
        <is>
          <t xml:space="preserve">Septembre</t>
        </is>
      </c>
      <c r="B13" s="8">
        <f>SUMIFS(Recettes!$D$2:$D$401,Recettes!$A$2:$A$401,"&gt;="&amp;DATE('Paramètres'!$B$13,9,1),Recettes!$A$2:$A$401,"&lt;="&amp;EOMONTH(DATE('Paramètres'!$B$13,9,1),0))</f>
      </c>
      <c r="C13" s="8">
        <f>SUMIFS(Recettes!$D$2:$D$401,Recettes!$A$2:$A$401,"&gt;="&amp;DATE('Paramètres'!$B$13,9,1),Recettes!$A$2:$A$401,"&lt;="&amp;EOMONTH(DATE('Paramètres'!$B$13,9,1),0),Recettes!$E$2:$E$401,"Liquide")</f>
      </c>
      <c r="D13" s="18">
        <f>COUNTIFS(Factures!$C$2:$C$301,"&gt;="&amp;DATE('Paramètres'!$B$13,9,1),Factures!$C$2:$C$301,"&lt;="&amp;EOMONTH(DATE('Paramètres'!$B$13,9,1),0),Factures!$P$2:$P$301,"&lt;&gt;Annulée")</f>
      </c>
      <c r="E13" s="8">
        <f>SUMIFS(Factures!$M$2:$M$301,Factures!$C$2:$C$301,"&gt;="&amp;DATE('Paramètres'!$B$13,9,1),Factures!$C$2:$C$301,"&lt;="&amp;EOMONTH(DATE('Paramètres'!$B$13,9,1),0),Factures!$P$2:$P$301,"&lt;&gt;Annulée")</f>
      </c>
    </row>
    <row r="14">
      <c r="A14" s="5" t="inlineStr">
        <is>
          <t xml:space="preserve">Octobre</t>
        </is>
      </c>
      <c r="B14" s="8">
        <f>SUMIFS(Recettes!$D$2:$D$401,Recettes!$A$2:$A$401,"&gt;="&amp;DATE('Paramètres'!$B$13,10,1),Recettes!$A$2:$A$401,"&lt;="&amp;EOMONTH(DATE('Paramètres'!$B$13,10,1),0))</f>
      </c>
      <c r="C14" s="8">
        <f>SUMIFS(Recettes!$D$2:$D$401,Recettes!$A$2:$A$401,"&gt;="&amp;DATE('Paramètres'!$B$13,10,1),Recettes!$A$2:$A$401,"&lt;="&amp;EOMONTH(DATE('Paramètres'!$B$13,10,1),0),Recettes!$E$2:$E$401,"Liquide")</f>
      </c>
      <c r="D14" s="18">
        <f>COUNTIFS(Factures!$C$2:$C$301,"&gt;="&amp;DATE('Paramètres'!$B$13,10,1),Factures!$C$2:$C$301,"&lt;="&amp;EOMONTH(DATE('Paramètres'!$B$13,10,1),0),Factures!$P$2:$P$301,"&lt;&gt;Annulée")</f>
      </c>
      <c r="E14" s="8">
        <f>SUMIFS(Factures!$M$2:$M$301,Factures!$C$2:$C$301,"&gt;="&amp;DATE('Paramètres'!$B$13,10,1),Factures!$C$2:$C$301,"&lt;="&amp;EOMONTH(DATE('Paramètres'!$B$13,10,1),0),Factures!$P$2:$P$301,"&lt;&gt;Annulée")</f>
      </c>
    </row>
    <row r="15">
      <c r="A15" s="5" t="inlineStr">
        <is>
          <t xml:space="preserve">Novembre</t>
        </is>
      </c>
      <c r="B15" s="8">
        <f>SUMIFS(Recettes!$D$2:$D$401,Recettes!$A$2:$A$401,"&gt;="&amp;DATE('Paramètres'!$B$13,11,1),Recettes!$A$2:$A$401,"&lt;="&amp;EOMONTH(DATE('Paramètres'!$B$13,11,1),0))</f>
      </c>
      <c r="C15" s="8">
        <f>SUMIFS(Recettes!$D$2:$D$401,Recettes!$A$2:$A$401,"&gt;="&amp;DATE('Paramètres'!$B$13,11,1),Recettes!$A$2:$A$401,"&lt;="&amp;EOMONTH(DATE('Paramètres'!$B$13,11,1),0),Recettes!$E$2:$E$401,"Liquide")</f>
      </c>
      <c r="D15" s="18">
        <f>COUNTIFS(Factures!$C$2:$C$301,"&gt;="&amp;DATE('Paramètres'!$B$13,11,1),Factures!$C$2:$C$301,"&lt;="&amp;EOMONTH(DATE('Paramètres'!$B$13,11,1),0),Factures!$P$2:$P$301,"&lt;&gt;Annulée")</f>
      </c>
      <c r="E15" s="8">
        <f>SUMIFS(Factures!$M$2:$M$301,Factures!$C$2:$C$301,"&gt;="&amp;DATE('Paramètres'!$B$13,11,1),Factures!$C$2:$C$301,"&lt;="&amp;EOMONTH(DATE('Paramètres'!$B$13,11,1),0),Factures!$P$2:$P$301,"&lt;&gt;Annulée")</f>
      </c>
    </row>
    <row r="16">
      <c r="A16" s="5" t="inlineStr">
        <is>
          <t xml:space="preserve">Décembre</t>
        </is>
      </c>
      <c r="B16" s="8">
        <f>SUMIFS(Recettes!$D$2:$D$401,Recettes!$A$2:$A$401,"&gt;="&amp;DATE('Paramètres'!$B$13,12,1),Recettes!$A$2:$A$401,"&lt;="&amp;EOMONTH(DATE('Paramètres'!$B$13,12,1),0))</f>
      </c>
      <c r="C16" s="8">
        <f>SUMIFS(Recettes!$D$2:$D$401,Recettes!$A$2:$A$401,"&gt;="&amp;DATE('Paramètres'!$B$13,12,1),Recettes!$A$2:$A$401,"&lt;="&amp;EOMONTH(DATE('Paramètres'!$B$13,12,1),0),Recettes!$E$2:$E$401,"Liquide")</f>
      </c>
      <c r="D16" s="18">
        <f>COUNTIFS(Factures!$C$2:$C$301,"&gt;="&amp;DATE('Paramètres'!$B$13,12,1),Factures!$C$2:$C$301,"&lt;="&amp;EOMONTH(DATE('Paramètres'!$B$13,12,1),0),Factures!$P$2:$P$301,"&lt;&gt;Annulée")</f>
      </c>
      <c r="E16" s="8">
        <f>SUMIFS(Factures!$M$2:$M$301,Factures!$C$2:$C$301,"&gt;="&amp;DATE('Paramètres'!$B$13,12,1),Factures!$C$2:$C$301,"&lt;="&amp;EOMONTH(DATE('Paramètres'!$B$13,12,1),0),Factures!$P$2:$P$301,"&lt;&gt;Annulée")</f>
      </c>
    </row>
    <row r="17">
      <c r="A17" s="16" t="inlineStr">
        <is>
          <t xml:space="preserve">Total de l’année</t>
        </is>
      </c>
      <c r="B17" s="17">
        <f>SUM(B5:B16)</f>
      </c>
      <c r="C17" s="17">
        <f>SUM(C5:C16)</f>
      </c>
      <c r="D17" s="18">
        <f>SUM(D5:D16)</f>
      </c>
      <c r="E17" s="17">
        <f>SUM(E5:E16)</f>
      </c>
    </row>
    <row r="19" ht="30" customHeight="1">
      <c r="A19" s="4" t="inlineStr">
        <is>
          <t xml:space="preserve">Trimestre</t>
        </is>
      </c>
      <c r="B19" s="4" t="inlineStr">
        <is>
          <t xml:space="preserve">Recettes encaissées</t>
        </is>
      </c>
      <c r="C19" s="4" t="inlineStr">
        <is>
          <t xml:space="preserve">Cotisations URSSAF</t>
        </is>
      </c>
      <c r="D19" s="4" t="inlineStr">
        <is>
          <t xml:space="preserve">dont CFP</t>
        </is>
      </c>
      <c r="E19" s="4" t="inlineStr">
        <is>
          <t xml:space="preserve">Versement libératoire (si tu as opté)</t>
        </is>
      </c>
    </row>
    <row r="20">
      <c r="A20" s="5" t="inlineStr">
        <is>
          <t xml:space="preserve">T1</t>
        </is>
      </c>
      <c r="B20" s="8">
        <f>SUM(B5:B7)</f>
      </c>
      <c r="C20" s="8">
        <f>ROUND($B20*('Paramètres'!$B$21+'Paramètres'!$B$22),2)</f>
      </c>
      <c r="D20" s="8">
        <f>ROUND($B20*'Paramètres'!$B$22,2)</f>
      </c>
      <c r="E20" s="8">
        <f>ROUND($B20*'Paramètres'!$B$23,2)</f>
      </c>
    </row>
    <row r="21">
      <c r="A21" s="5" t="inlineStr">
        <is>
          <t xml:space="preserve">T2</t>
        </is>
      </c>
      <c r="B21" s="8">
        <f>SUM(B8:B10)</f>
      </c>
      <c r="C21" s="8">
        <f>ROUND($B21*('Paramètres'!$B$21+'Paramètres'!$B$22),2)</f>
      </c>
      <c r="D21" s="8">
        <f>ROUND($B21*'Paramètres'!$B$22,2)</f>
      </c>
      <c r="E21" s="8">
        <f>ROUND($B21*'Paramètres'!$B$23,2)</f>
      </c>
    </row>
    <row r="22">
      <c r="A22" s="5" t="inlineStr">
        <is>
          <t xml:space="preserve">T3</t>
        </is>
      </c>
      <c r="B22" s="8">
        <f>SUM(B11:B13)</f>
      </c>
      <c r="C22" s="8">
        <f>ROUND($B22*('Paramètres'!$B$21+'Paramètres'!$B$22),2)</f>
      </c>
      <c r="D22" s="8">
        <f>ROUND($B22*'Paramètres'!$B$22,2)</f>
      </c>
      <c r="E22" s="8">
        <f>ROUND($B22*'Paramètres'!$B$23,2)</f>
      </c>
    </row>
    <row r="23">
      <c r="A23" s="5" t="inlineStr">
        <is>
          <t xml:space="preserve">T4</t>
        </is>
      </c>
      <c r="B23" s="8">
        <f>SUM(B14:B16)</f>
      </c>
      <c r="C23" s="8">
        <f>ROUND($B23*('Paramètres'!$B$21+'Paramètres'!$B$22),2)</f>
      </c>
      <c r="D23" s="8">
        <f>ROUND($B23*'Paramètres'!$B$22,2)</f>
      </c>
      <c r="E23" s="8">
        <f>ROUND($B23*'Paramètres'!$B$23,2)</f>
      </c>
    </row>
    <row r="24">
      <c r="A24" s="16" t="inlineStr">
        <is>
          <t xml:space="preserve">Total</t>
        </is>
      </c>
      <c r="B24" s="17">
        <f>SUM(B20:B23)</f>
      </c>
      <c r="C24" s="17">
        <f>SUM(C20:C23)</f>
      </c>
      <c r="D24" s="17">
        <f>SUM(D20:D23)</f>
      </c>
      <c r="E24" s="17">
        <f>SUM(E20:E23)</f>
      </c>
    </row>
    <row r="26">
      <c r="A26" s="1" t="inlineStr">
        <is>
          <t xml:space="preserve">À déclarer</t>
        </is>
      </c>
    </row>
    <row r="27">
      <c r="A27" s="15" t="inlineStr">
        <is>
          <t xml:space="preserve">Recettes encaissées sur l’année — la base de tout le reste</t>
        </is>
      </c>
      <c r="B27" s="17">
        <f>$B$17</f>
      </c>
    </row>
    <row r="28">
      <c r="A28" s="15" t="inlineStr">
        <is>
          <t xml:space="preserve">Case 5HQ de la 2042-C-PRO : recettes brutes, sans appliquer l’abattement</t>
        </is>
      </c>
      <c r="B28" s="8">
        <f>$B$17</f>
      </c>
    </row>
    <row r="29">
      <c r="A29" s="15" t="inlineStr">
        <is>
          <t xml:space="preserve">Bénéfice imposable après abattement, calculé par l’administration (pour information)</t>
        </is>
      </c>
      <c r="B29" s="8">
        <f>MAX(0,$B$17-MAX($B$17*'Paramètres'!$B$24,305))</f>
      </c>
    </row>
    <row r="30">
      <c r="A30" s="15" t="inlineStr">
        <is>
          <t xml:space="preserve">Cotisations URSSAF de l’année, CFP incluse</t>
        </is>
      </c>
      <c r="B30" s="8">
        <f>ROUND($B$17*('Paramètres'!$B$21+'Paramètres'!$B$22),2)</f>
      </c>
    </row>
    <row r="31">
      <c r="A31" s="15" t="inlineStr">
        <is>
          <t xml:space="preserve">Versement libératoire de l’impôt sur le revenu, si tu as opté</t>
        </is>
      </c>
      <c r="B31" s="8">
        <f>ROUND($B$17*'Paramètres'!$B$23,2)</f>
      </c>
    </row>
    <row r="32">
      <c r="A32" s="15" t="inlineStr">
        <is>
          <t xml:space="preserve">Reste dû sur les factures émises (impayés)</t>
        </is>
      </c>
      <c r="B32" s="8">
        <f>Factures!$O$302</f>
      </c>
    </row>
    <row r="34">
      <c r="A34" s="1" t="inlineStr">
        <is>
          <t xml:space="preserve">Alertes</t>
        </is>
      </c>
    </row>
    <row r="35">
      <c r="A35" s="15" t="inlineStr">
        <is>
          <t xml:space="preserve">Plafond du micro-BNC</t>
        </is>
      </c>
      <c r="B35" s="20">
        <f>IF($B$17&gt;'Paramètres'!$B$25,"⚠ Plafond dépassé. Deux années de suite et tu bascules à la déclaration contrôlée l’année suivante.",IF($B$17&gt;0.8*'Paramètres'!$B$25,"À surveiller : "&amp;TEXT($B$17/'Paramètres'!$B$25,"0%")&amp;" du plafond utilisé.","OK — "&amp;TEXT($B$17/'Paramètres'!$B$25,"0%")&amp;" du plafond utilisé."))</f>
      </c>
    </row>
    <row r="36">
      <c r="A36" s="15" t="inlineStr">
        <is>
          <t xml:space="preserve">Franchise de TVA</t>
        </is>
      </c>
      <c r="B36" s="20">
        <f>IF('Paramètres'!$B$16="Oui","Tu es assujetti : tu factures la TVA au taux de l’onglet Paramètres.",IF($B$17&gt;'Paramètres'!$B$27,"⚠ Seuil majoré dépassé : la TVA s’applique dès l’opération qui t’a fait franchir la barre.",IF($B$17&gt;'Paramètres'!$B$26,"⚠ Seuil de franchise dépassé : tu deviens assujetti à la TVA au 1er janvier prochain.","OK — en franchise en base de TVA.")))</f>
      </c>
    </row>
    <row r="37">
      <c r="A37" s="15" t="inlineStr">
        <is>
          <t xml:space="preserve">Cohérence facturier / recettes</t>
        </is>
      </c>
      <c r="B37" s="20">
        <f>IF(ROUND($E$17-$B$17,2)=0,"✓ Tout ce qui a été facturé cette année a été encaissé.","Écart de "&amp;TEXT($E$17-$B$17,"#,##0.00")&amp;" € entre facturé et encaissé. Normal s’il te reste des impayés, ou si tu as encaissé des arrhes sur une facture de l’an dernier.")</f>
      </c>
    </row>
    <row r="38">
      <c r="A38" s="15" t="inlineStr">
        <is>
          <t xml:space="preserve">Facturation électronique</t>
        </is>
      </c>
      <c r="B38" s="20" t="inlineStr">
        <is>
          <t xml:space="preserve">À partir du 1er septembre 2027, tes factures à des clients professionnels doivent passer par une plateforme agréée, et tes ventes aux particuliers font l’objet d’un e-reporting. Ce tableur ne transmet rien à la DGFiP.</t>
        </is>
      </c>
    </row>
    <row r="40">
      <c r="A40" s="3" t="inlineStr">
        <is>
          <t xml:space="preserve">Barèmes vérifiés le 31/07/2026, modifiables dans l’onglet Paramètres. Ce fichier n’est pas un conseil comptable.</t>
        </is>
      </c>
    </row>
  </sheetData>
</worksheet>
</file>